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ooney\AppData\Local\Microsoft\Windows\INetCache\Content.Outlook\IL7UKZ35\"/>
    </mc:Choice>
  </mc:AlternateContent>
  <xr:revisionPtr revIDLastSave="0" documentId="8_{F6657828-37BF-4BD0-8284-F4CD2779FB61}" xr6:coauthVersionLast="47" xr6:coauthVersionMax="47" xr10:uidLastSave="{00000000-0000-0000-0000-000000000000}"/>
  <bookViews>
    <workbookView xWindow="-110" yWindow="-110" windowWidth="19420" windowHeight="11620" activeTab="1" xr2:uid="{0CEC68AD-9AE6-4B0C-93F3-7CC12C82C7AC}"/>
  </bookViews>
  <sheets>
    <sheet name="Step by Name TA" sheetId="2" r:id="rId1"/>
    <sheet name="Step Cost TA" sheetId="1" r:id="rId2"/>
    <sheet name="Schedules TA" sheetId="3" r:id="rId3"/>
  </sheets>
  <externalReferences>
    <externalReference r:id="rId4"/>
  </externalReferences>
  <definedNames>
    <definedName name="_xlnm._FilterDatabase" localSheetId="0" hidden="1">'Step by Name TA'!$A$2:$AH$2</definedName>
    <definedName name="boeprop2326">'Schedules TA'!$D$3:$H$12</definedName>
    <definedName name="Sched2326">[1]Schedules!$D$3:$G$11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G15" i="3"/>
  <c r="F15" i="3"/>
  <c r="E15" i="3"/>
  <c r="H14" i="3"/>
  <c r="G14" i="3"/>
  <c r="F14" i="3"/>
  <c r="E14" i="3"/>
  <c r="E6" i="3" s="1"/>
  <c r="F6" i="3" s="1"/>
  <c r="G6" i="3" s="1"/>
  <c r="H6" i="3" s="1"/>
  <c r="E11" i="3"/>
  <c r="F11" i="3" s="1"/>
  <c r="E10" i="3"/>
  <c r="F10" i="3" s="1"/>
  <c r="G10" i="3" s="1"/>
  <c r="H10" i="3" s="1"/>
  <c r="E9" i="3"/>
  <c r="F9" i="3" s="1"/>
  <c r="E7" i="3"/>
  <c r="F7" i="3" s="1"/>
  <c r="G7" i="3" s="1"/>
  <c r="H7" i="3" s="1"/>
  <c r="E4" i="3"/>
  <c r="F4" i="3" s="1"/>
  <c r="G4" i="3" s="1"/>
  <c r="H4" i="3" s="1"/>
  <c r="J57" i="2"/>
  <c r="M55" i="2"/>
  <c r="N55" i="2" s="1"/>
  <c r="O55" i="2" s="1"/>
  <c r="Q54" i="2"/>
  <c r="U54" i="2" s="1"/>
  <c r="N54" i="2"/>
  <c r="O54" i="2" s="1"/>
  <c r="M54" i="2"/>
  <c r="M53" i="2"/>
  <c r="N53" i="2" s="1"/>
  <c r="O53" i="2" s="1"/>
  <c r="M52" i="2"/>
  <c r="Q52" i="2" s="1"/>
  <c r="Q51" i="2"/>
  <c r="U51" i="2" s="1"/>
  <c r="M51" i="2"/>
  <c r="N51" i="2" s="1"/>
  <c r="O51" i="2" s="1"/>
  <c r="Q50" i="2"/>
  <c r="R50" i="2" s="1"/>
  <c r="M50" i="2"/>
  <c r="N50" i="2" s="1"/>
  <c r="O50" i="2" s="1"/>
  <c r="U49" i="2"/>
  <c r="Y49" i="2" s="1"/>
  <c r="Q49" i="2"/>
  <c r="R49" i="2" s="1"/>
  <c r="S49" i="2" s="1"/>
  <c r="M49" i="2"/>
  <c r="N49" i="2" s="1"/>
  <c r="O49" i="2" s="1"/>
  <c r="M48" i="2"/>
  <c r="N48" i="2" s="1"/>
  <c r="O48" i="2" s="1"/>
  <c r="Q47" i="2"/>
  <c r="R47" i="2" s="1"/>
  <c r="S47" i="2" s="1"/>
  <c r="M47" i="2"/>
  <c r="N47" i="2" s="1"/>
  <c r="O47" i="2" s="1"/>
  <c r="Q46" i="2"/>
  <c r="M46" i="2"/>
  <c r="N46" i="2" s="1"/>
  <c r="O46" i="2" s="1"/>
  <c r="U45" i="2"/>
  <c r="Q45" i="2"/>
  <c r="R45" i="2" s="1"/>
  <c r="S45" i="2" s="1"/>
  <c r="O45" i="2"/>
  <c r="M45" i="2"/>
  <c r="N45" i="2" s="1"/>
  <c r="M44" i="2"/>
  <c r="Q43" i="2"/>
  <c r="M43" i="2"/>
  <c r="N43" i="2" s="1"/>
  <c r="O43" i="2" s="1"/>
  <c r="Q42" i="2"/>
  <c r="R42" i="2" s="1"/>
  <c r="S42" i="2" s="1"/>
  <c r="N42" i="2"/>
  <c r="O42" i="2" s="1"/>
  <c r="M42" i="2"/>
  <c r="U41" i="2"/>
  <c r="Q41" i="2"/>
  <c r="O41" i="2"/>
  <c r="M41" i="2"/>
  <c r="N41" i="2" s="1"/>
  <c r="M40" i="2"/>
  <c r="Q39" i="2"/>
  <c r="M39" i="2"/>
  <c r="N39" i="2" s="1"/>
  <c r="O39" i="2" s="1"/>
  <c r="U38" i="2"/>
  <c r="Q38" i="2"/>
  <c r="R38" i="2" s="1"/>
  <c r="S38" i="2" s="1"/>
  <c r="N38" i="2"/>
  <c r="O38" i="2" s="1"/>
  <c r="M38" i="2"/>
  <c r="O37" i="2"/>
  <c r="M37" i="2"/>
  <c r="N37" i="2" s="1"/>
  <c r="M36" i="2"/>
  <c r="Q36" i="2" s="1"/>
  <c r="U36" i="2" s="1"/>
  <c r="Q35" i="2"/>
  <c r="U35" i="2" s="1"/>
  <c r="Y35" i="2" s="1"/>
  <c r="M35" i="2"/>
  <c r="N35" i="2" s="1"/>
  <c r="O35" i="2" s="1"/>
  <c r="U34" i="2"/>
  <c r="Y34" i="2" s="1"/>
  <c r="Q34" i="2"/>
  <c r="R34" i="2" s="1"/>
  <c r="N34" i="2"/>
  <c r="O34" i="2" s="1"/>
  <c r="M34" i="2"/>
  <c r="U33" i="2"/>
  <c r="Y33" i="2" s="1"/>
  <c r="R33" i="2"/>
  <c r="S33" i="2" s="1"/>
  <c r="Q33" i="2"/>
  <c r="O33" i="2"/>
  <c r="M33" i="2"/>
  <c r="N33" i="2" s="1"/>
  <c r="M32" i="2"/>
  <c r="N32" i="2" s="1"/>
  <c r="O32" i="2" s="1"/>
  <c r="M31" i="2"/>
  <c r="Q30" i="2"/>
  <c r="N30" i="2"/>
  <c r="O30" i="2" s="1"/>
  <c r="M30" i="2"/>
  <c r="U29" i="2"/>
  <c r="R29" i="2"/>
  <c r="S29" i="2" s="1"/>
  <c r="Q29" i="2"/>
  <c r="O29" i="2"/>
  <c r="M29" i="2"/>
  <c r="N29" i="2" s="1"/>
  <c r="M28" i="2"/>
  <c r="M27" i="2"/>
  <c r="N27" i="2" s="1"/>
  <c r="O27" i="2" s="1"/>
  <c r="Q26" i="2"/>
  <c r="R26" i="2" s="1"/>
  <c r="S26" i="2" s="1"/>
  <c r="N26" i="2"/>
  <c r="O26" i="2" s="1"/>
  <c r="M26" i="2"/>
  <c r="U25" i="2"/>
  <c r="Q25" i="2"/>
  <c r="M25" i="2"/>
  <c r="M24" i="2"/>
  <c r="Q23" i="2"/>
  <c r="M23" i="2"/>
  <c r="N23" i="2" s="1"/>
  <c r="O23" i="2" s="1"/>
  <c r="U22" i="2"/>
  <c r="Q22" i="2"/>
  <c r="N22" i="2"/>
  <c r="O22" i="2" s="1"/>
  <c r="M22" i="2"/>
  <c r="O21" i="2"/>
  <c r="M21" i="2"/>
  <c r="N21" i="2" s="1"/>
  <c r="M20" i="2"/>
  <c r="Q20" i="2" s="1"/>
  <c r="U20" i="2" s="1"/>
  <c r="Q19" i="2"/>
  <c r="U19" i="2" s="1"/>
  <c r="Y19" i="2" s="1"/>
  <c r="Z19" i="2" s="1"/>
  <c r="M19" i="2"/>
  <c r="N19" i="2" s="1"/>
  <c r="O19" i="2" s="1"/>
  <c r="U18" i="2"/>
  <c r="Y18" i="2" s="1"/>
  <c r="Z18" i="2" s="1"/>
  <c r="Q18" i="2"/>
  <c r="N18" i="2"/>
  <c r="O18" i="2" s="1"/>
  <c r="M18" i="2"/>
  <c r="O17" i="2"/>
  <c r="M17" i="2"/>
  <c r="N17" i="2" s="1"/>
  <c r="M16" i="2"/>
  <c r="N16" i="2" s="1"/>
  <c r="O16" i="2" s="1"/>
  <c r="M15" i="2"/>
  <c r="Q14" i="2"/>
  <c r="N14" i="2"/>
  <c r="O14" i="2" s="1"/>
  <c r="M14" i="2"/>
  <c r="U13" i="2"/>
  <c r="Q13" i="2"/>
  <c r="O13" i="2"/>
  <c r="M13" i="2"/>
  <c r="N13" i="2" s="1"/>
  <c r="M12" i="2"/>
  <c r="Q11" i="2"/>
  <c r="M11" i="2"/>
  <c r="N11" i="2" s="1"/>
  <c r="O11" i="2" s="1"/>
  <c r="U10" i="2"/>
  <c r="Q10" i="2"/>
  <c r="N10" i="2"/>
  <c r="O10" i="2" s="1"/>
  <c r="M10" i="2"/>
  <c r="U9" i="2"/>
  <c r="Q9" i="2"/>
  <c r="O9" i="2"/>
  <c r="M9" i="2"/>
  <c r="N9" i="2" s="1"/>
  <c r="M8" i="2"/>
  <c r="Q7" i="2"/>
  <c r="M7" i="2"/>
  <c r="N7" i="2" s="1"/>
  <c r="O7" i="2" s="1"/>
  <c r="U6" i="2"/>
  <c r="Q6" i="2"/>
  <c r="N6" i="2"/>
  <c r="O6" i="2" s="1"/>
  <c r="M6" i="2"/>
  <c r="O5" i="2"/>
  <c r="M5" i="2"/>
  <c r="N5" i="2" s="1"/>
  <c r="M4" i="2"/>
  <c r="Q3" i="2"/>
  <c r="N3" i="2"/>
  <c r="O3" i="2" s="1"/>
  <c r="M3" i="2"/>
  <c r="B34" i="1"/>
  <c r="C34" i="1" s="1"/>
  <c r="B33" i="1"/>
  <c r="C33" i="1" s="1"/>
  <c r="F32" i="1"/>
  <c r="H32" i="1" s="1"/>
  <c r="B32" i="1"/>
  <c r="C32" i="1" s="1"/>
  <c r="B31" i="1"/>
  <c r="C31" i="1" s="1"/>
  <c r="B30" i="1"/>
  <c r="C30" i="1" s="1"/>
  <c r="U29" i="1"/>
  <c r="W29" i="1" s="1"/>
  <c r="B29" i="1"/>
  <c r="C29" i="1" s="1"/>
  <c r="U28" i="1"/>
  <c r="W28" i="1" s="1"/>
  <c r="B28" i="1"/>
  <c r="C28" i="1" s="1"/>
  <c r="U27" i="1"/>
  <c r="B27" i="1"/>
  <c r="C27" i="1" s="1"/>
  <c r="B23" i="1"/>
  <c r="F21" i="1"/>
  <c r="K21" i="1" s="1"/>
  <c r="C21" i="1"/>
  <c r="H20" i="1"/>
  <c r="F20" i="1"/>
  <c r="C20" i="1"/>
  <c r="H19" i="1"/>
  <c r="F19" i="1"/>
  <c r="K20" i="1" s="1"/>
  <c r="C19" i="1"/>
  <c r="U18" i="1"/>
  <c r="W18" i="1" s="1"/>
  <c r="P18" i="1"/>
  <c r="F18" i="1"/>
  <c r="K19" i="1" s="1"/>
  <c r="C18" i="1"/>
  <c r="W17" i="1"/>
  <c r="U17" i="1"/>
  <c r="U30" i="1" s="1"/>
  <c r="W30" i="1" s="1"/>
  <c r="R17" i="1"/>
  <c r="P17" i="1"/>
  <c r="M17" i="1"/>
  <c r="K17" i="1"/>
  <c r="H17" i="1"/>
  <c r="F17" i="1"/>
  <c r="F23" i="1" s="1"/>
  <c r="C17" i="1"/>
  <c r="W16" i="1"/>
  <c r="R16" i="1"/>
  <c r="M16" i="1"/>
  <c r="H16" i="1"/>
  <c r="C16" i="1"/>
  <c r="W15" i="1"/>
  <c r="R15" i="1"/>
  <c r="M15" i="1"/>
  <c r="H15" i="1"/>
  <c r="C15" i="1"/>
  <c r="W14" i="1"/>
  <c r="R14" i="1"/>
  <c r="M14" i="1"/>
  <c r="H14" i="1"/>
  <c r="C14" i="1"/>
  <c r="K10" i="1"/>
  <c r="P11" i="1" s="1"/>
  <c r="G10" i="1"/>
  <c r="F10" i="1"/>
  <c r="F34" i="1" s="1"/>
  <c r="H34" i="1" s="1"/>
  <c r="C10" i="1"/>
  <c r="K9" i="1"/>
  <c r="L10" i="1" s="1"/>
  <c r="F9" i="1"/>
  <c r="F33" i="1" s="1"/>
  <c r="H33" i="1" s="1"/>
  <c r="C9" i="1"/>
  <c r="Q8" i="1"/>
  <c r="P8" i="1"/>
  <c r="L8" i="1"/>
  <c r="K8" i="1"/>
  <c r="F8" i="1"/>
  <c r="C8" i="1"/>
  <c r="P7" i="1"/>
  <c r="P31" i="1" s="1"/>
  <c r="R31" i="1" s="1"/>
  <c r="K7" i="1"/>
  <c r="F7" i="1"/>
  <c r="G8" i="1" s="1"/>
  <c r="C7" i="1"/>
  <c r="F6" i="1"/>
  <c r="K6" i="1" s="1"/>
  <c r="C6" i="1"/>
  <c r="G5" i="1"/>
  <c r="F5" i="1"/>
  <c r="K5" i="1" s="1"/>
  <c r="C5" i="1"/>
  <c r="K4" i="1"/>
  <c r="K28" i="1" s="1"/>
  <c r="M28" i="1" s="1"/>
  <c r="F4" i="1"/>
  <c r="F28" i="1" s="1"/>
  <c r="H28" i="1" s="1"/>
  <c r="C4" i="1"/>
  <c r="F3" i="1"/>
  <c r="G4" i="1" s="1"/>
  <c r="M21" i="1" l="1"/>
  <c r="P22" i="1"/>
  <c r="R22" i="1" s="1"/>
  <c r="P20" i="1"/>
  <c r="M19" i="1"/>
  <c r="K32" i="1"/>
  <c r="M32" i="1" s="1"/>
  <c r="P21" i="1"/>
  <c r="M20" i="1"/>
  <c r="C36" i="1"/>
  <c r="C38" i="1" s="1"/>
  <c r="P5" i="1"/>
  <c r="P29" i="1" s="1"/>
  <c r="R29" i="1" s="1"/>
  <c r="K29" i="1"/>
  <c r="M29" i="1" s="1"/>
  <c r="L7" i="1"/>
  <c r="P6" i="1"/>
  <c r="K30" i="1"/>
  <c r="M30" i="1" s="1"/>
  <c r="P35" i="1"/>
  <c r="R35" i="1" s="1"/>
  <c r="U11" i="1"/>
  <c r="K33" i="1"/>
  <c r="M33" i="1" s="1"/>
  <c r="U11" i="2"/>
  <c r="U23" i="2"/>
  <c r="Y54" i="2"/>
  <c r="P4" i="1"/>
  <c r="P28" i="1" s="1"/>
  <c r="R28" i="1" s="1"/>
  <c r="G6" i="1"/>
  <c r="L9" i="1"/>
  <c r="R18" i="1"/>
  <c r="B36" i="1"/>
  <c r="Y9" i="2"/>
  <c r="Z9" i="2" s="1"/>
  <c r="V9" i="2"/>
  <c r="Y13" i="2"/>
  <c r="Z13" i="2" s="1"/>
  <c r="Q28" i="2"/>
  <c r="N28" i="2"/>
  <c r="O28" i="2" s="1"/>
  <c r="U39" i="2"/>
  <c r="R39" i="2"/>
  <c r="S39" i="2" s="1"/>
  <c r="U43" i="2"/>
  <c r="R43" i="2"/>
  <c r="S43" i="2" s="1"/>
  <c r="U46" i="2"/>
  <c r="R46" i="2"/>
  <c r="S46" i="2" s="1"/>
  <c r="S50" i="2"/>
  <c r="P9" i="1"/>
  <c r="P10" i="1" s="1"/>
  <c r="Q8" i="2"/>
  <c r="N8" i="2"/>
  <c r="O8" i="2" s="1"/>
  <c r="Q24" i="2"/>
  <c r="N24" i="2"/>
  <c r="O24" i="2" s="1"/>
  <c r="Y41" i="2"/>
  <c r="K3" i="1"/>
  <c r="U7" i="1"/>
  <c r="U31" i="1" s="1"/>
  <c r="W31" i="1" s="1"/>
  <c r="U8" i="1"/>
  <c r="C23" i="1"/>
  <c r="U19" i="1"/>
  <c r="W19" i="1" s="1"/>
  <c r="W27" i="1"/>
  <c r="F29" i="1"/>
  <c r="H29" i="1" s="1"/>
  <c r="U30" i="2"/>
  <c r="R30" i="2"/>
  <c r="S30" i="2" s="1"/>
  <c r="S34" i="2"/>
  <c r="Y36" i="2"/>
  <c r="Q40" i="2"/>
  <c r="N40" i="2"/>
  <c r="O40" i="2" s="1"/>
  <c r="Y51" i="2"/>
  <c r="F30" i="1"/>
  <c r="H30" i="1" s="1"/>
  <c r="Q4" i="2"/>
  <c r="N4" i="2"/>
  <c r="O4" i="2" s="1"/>
  <c r="Y25" i="2"/>
  <c r="V25" i="2"/>
  <c r="Y20" i="2"/>
  <c r="Z20" i="2" s="1"/>
  <c r="U14" i="2"/>
  <c r="R20" i="2"/>
  <c r="R22" i="2"/>
  <c r="S22" i="2" s="1"/>
  <c r="U52" i="2"/>
  <c r="R52" i="2"/>
  <c r="H18" i="1"/>
  <c r="H23" i="1" s="1"/>
  <c r="H21" i="1"/>
  <c r="F31" i="1"/>
  <c r="H31" i="1" s="1"/>
  <c r="K34" i="1"/>
  <c r="M34" i="1" s="1"/>
  <c r="U3" i="2"/>
  <c r="R3" i="2"/>
  <c r="Y6" i="2"/>
  <c r="Z6" i="2" s="1"/>
  <c r="Y22" i="2"/>
  <c r="Z22" i="2" s="1"/>
  <c r="AA22" i="2" s="1"/>
  <c r="V22" i="2"/>
  <c r="U26" i="2"/>
  <c r="N31" i="2"/>
  <c r="O31" i="2" s="1"/>
  <c r="Q31" i="2"/>
  <c r="R36" i="2"/>
  <c r="G9" i="3"/>
  <c r="R25" i="2"/>
  <c r="R18" i="2"/>
  <c r="S18" i="2" s="1"/>
  <c r="G7" i="1"/>
  <c r="K18" i="1"/>
  <c r="F27" i="1"/>
  <c r="Y10" i="2"/>
  <c r="Z10" i="2" s="1"/>
  <c r="V10" i="2"/>
  <c r="N15" i="2"/>
  <c r="O15" i="2" s="1"/>
  <c r="Q15" i="2"/>
  <c r="Y38" i="2"/>
  <c r="U7" i="2"/>
  <c r="R7" i="2"/>
  <c r="S7" i="2" s="1"/>
  <c r="Y29" i="2"/>
  <c r="Q12" i="2"/>
  <c r="N12" i="2"/>
  <c r="O12" i="2" s="1"/>
  <c r="Q44" i="2"/>
  <c r="N44" i="2"/>
  <c r="O44" i="2" s="1"/>
  <c r="G9" i="1"/>
  <c r="Q27" i="2"/>
  <c r="U42" i="2"/>
  <c r="Y45" i="2"/>
  <c r="G12" i="3"/>
  <c r="V38" i="2" s="1"/>
  <c r="W38" i="2" s="1"/>
  <c r="R41" i="2"/>
  <c r="S41" i="2" s="1"/>
  <c r="U50" i="2"/>
  <c r="Q16" i="2"/>
  <c r="V18" i="2"/>
  <c r="W18" i="2" s="1"/>
  <c r="R19" i="2"/>
  <c r="S19" i="2" s="1"/>
  <c r="N20" i="2"/>
  <c r="O20" i="2" s="1"/>
  <c r="Q32" i="2"/>
  <c r="R35" i="2"/>
  <c r="S35" i="2" s="1"/>
  <c r="N36" i="2"/>
  <c r="O36" i="2" s="1"/>
  <c r="U47" i="2"/>
  <c r="Q48" i="2"/>
  <c r="R51" i="2"/>
  <c r="S51" i="2" s="1"/>
  <c r="N52" i="2"/>
  <c r="O52" i="2" s="1"/>
  <c r="R54" i="2"/>
  <c r="S54" i="2" s="1"/>
  <c r="Q55" i="2"/>
  <c r="E5" i="3"/>
  <c r="F5" i="3" s="1"/>
  <c r="G5" i="3" s="1"/>
  <c r="H5" i="3" s="1"/>
  <c r="E8" i="3"/>
  <c r="F8" i="3" s="1"/>
  <c r="R10" i="2" s="1"/>
  <c r="S10" i="2" s="1"/>
  <c r="Q17" i="2"/>
  <c r="Q5" i="2"/>
  <c r="Q21" i="2"/>
  <c r="N25" i="2"/>
  <c r="O25" i="2" s="1"/>
  <c r="Q37" i="2"/>
  <c r="Q53" i="2"/>
  <c r="P34" i="1" l="1"/>
  <c r="R34" i="1" s="1"/>
  <c r="U10" i="1"/>
  <c r="Q10" i="1"/>
  <c r="Q11" i="1"/>
  <c r="R31" i="2"/>
  <c r="S31" i="2" s="1"/>
  <c r="U31" i="2"/>
  <c r="Y7" i="2"/>
  <c r="Z7" i="2" s="1"/>
  <c r="V7" i="2"/>
  <c r="W7" i="2" s="1"/>
  <c r="M18" i="1"/>
  <c r="M23" i="1" s="1"/>
  <c r="K23" i="1"/>
  <c r="P19" i="1"/>
  <c r="Y3" i="2"/>
  <c r="Z3" i="2" s="1"/>
  <c r="V3" i="2"/>
  <c r="S20" i="2"/>
  <c r="V36" i="2"/>
  <c r="W36" i="2" s="1"/>
  <c r="U24" i="2"/>
  <c r="R24" i="2"/>
  <c r="S24" i="2" s="1"/>
  <c r="Y43" i="2"/>
  <c r="V43" i="2"/>
  <c r="W43" i="2" s="1"/>
  <c r="AA9" i="2"/>
  <c r="V11" i="1"/>
  <c r="R21" i="1"/>
  <c r="U22" i="1"/>
  <c r="W22" i="1" s="1"/>
  <c r="V45" i="2"/>
  <c r="W45" i="2" s="1"/>
  <c r="Y26" i="2"/>
  <c r="R14" i="2"/>
  <c r="S14" i="2" s="1"/>
  <c r="U4" i="2"/>
  <c r="R4" i="2"/>
  <c r="S4" i="2" s="1"/>
  <c r="U32" i="1"/>
  <c r="V8" i="1"/>
  <c r="R23" i="2"/>
  <c r="S23" i="2" s="1"/>
  <c r="P30" i="1"/>
  <c r="R30" i="1" s="1"/>
  <c r="Q7" i="1"/>
  <c r="G11" i="3"/>
  <c r="H11" i="3" s="1"/>
  <c r="Z25" i="2" s="1"/>
  <c r="AA25" i="2" s="1"/>
  <c r="H12" i="3"/>
  <c r="S3" i="2"/>
  <c r="Z45" i="2"/>
  <c r="AA45" i="2" s="1"/>
  <c r="U44" i="2"/>
  <c r="R44" i="2"/>
  <c r="S44" i="2" s="1"/>
  <c r="Z38" i="2"/>
  <c r="AA38" i="2" s="1"/>
  <c r="W22" i="2"/>
  <c r="V14" i="2"/>
  <c r="Y14" i="2"/>
  <c r="Z14" i="2" s="1"/>
  <c r="AA14" i="2" s="1"/>
  <c r="U8" i="2"/>
  <c r="R8" i="2"/>
  <c r="S8" i="2" s="1"/>
  <c r="Y39" i="2"/>
  <c r="V39" i="2"/>
  <c r="W39" i="2" s="1"/>
  <c r="Y23" i="2"/>
  <c r="Z23" i="2" s="1"/>
  <c r="V23" i="2"/>
  <c r="W23" i="2" s="1"/>
  <c r="R37" i="2"/>
  <c r="S37" i="2" s="1"/>
  <c r="U37" i="2"/>
  <c r="F36" i="1"/>
  <c r="H27" i="1"/>
  <c r="H36" i="1" s="1"/>
  <c r="H38" i="1" s="1"/>
  <c r="U48" i="2"/>
  <c r="R48" i="2"/>
  <c r="S48" i="2" s="1"/>
  <c r="R15" i="2"/>
  <c r="S15" i="2" s="1"/>
  <c r="U15" i="2"/>
  <c r="R6" i="2"/>
  <c r="S6" i="2" s="1"/>
  <c r="V51" i="2"/>
  <c r="W51" i="2" s="1"/>
  <c r="V30" i="2"/>
  <c r="W30" i="2" s="1"/>
  <c r="Y30" i="2"/>
  <c r="P3" i="1"/>
  <c r="P27" i="1" s="1"/>
  <c r="K27" i="1"/>
  <c r="U9" i="1"/>
  <c r="Q9" i="1"/>
  <c r="P33" i="1"/>
  <c r="R33" i="1" s="1"/>
  <c r="R11" i="2"/>
  <c r="S11" i="2" s="1"/>
  <c r="U21" i="1"/>
  <c r="W21" i="1" s="1"/>
  <c r="R20" i="1"/>
  <c r="V34" i="2"/>
  <c r="W34" i="2" s="1"/>
  <c r="W9" i="2"/>
  <c r="N57" i="2"/>
  <c r="Y42" i="2"/>
  <c r="Z42" i="2" s="1"/>
  <c r="V42" i="2"/>
  <c r="W42" i="2" s="1"/>
  <c r="V49" i="2"/>
  <c r="W49" i="2" s="1"/>
  <c r="U17" i="2"/>
  <c r="R17" i="2"/>
  <c r="S17" i="2" s="1"/>
  <c r="Y47" i="2"/>
  <c r="Z47" i="2" s="1"/>
  <c r="V47" i="2"/>
  <c r="W47" i="2" s="1"/>
  <c r="U16" i="2"/>
  <c r="R16" i="2"/>
  <c r="S16" i="2" s="1"/>
  <c r="U12" i="2"/>
  <c r="R12" i="2"/>
  <c r="S12" i="2" s="1"/>
  <c r="S25" i="2"/>
  <c r="Z51" i="2"/>
  <c r="V41" i="2"/>
  <c r="W41" i="2" s="1"/>
  <c r="U28" i="2"/>
  <c r="R28" i="2"/>
  <c r="S28" i="2" s="1"/>
  <c r="Y11" i="2"/>
  <c r="Z11" i="2" s="1"/>
  <c r="V11" i="2"/>
  <c r="W11" i="2" s="1"/>
  <c r="U55" i="2"/>
  <c r="R55" i="2"/>
  <c r="S55" i="2" s="1"/>
  <c r="Z36" i="2"/>
  <c r="AA36" i="2" s="1"/>
  <c r="U32" i="2"/>
  <c r="R32" i="2"/>
  <c r="S32" i="2" s="1"/>
  <c r="V33" i="2"/>
  <c r="W33" i="2" s="1"/>
  <c r="Y50" i="2"/>
  <c r="Z50" i="2" s="1"/>
  <c r="V50" i="2"/>
  <c r="W50" i="2" s="1"/>
  <c r="U27" i="2"/>
  <c r="R27" i="2"/>
  <c r="S27" i="2" s="1"/>
  <c r="V29" i="2"/>
  <c r="W29" i="2" s="1"/>
  <c r="W10" i="2"/>
  <c r="H9" i="3"/>
  <c r="V19" i="2"/>
  <c r="V6" i="2"/>
  <c r="W6" i="2" s="1"/>
  <c r="S52" i="2"/>
  <c r="V20" i="2"/>
  <c r="W20" i="2" s="1"/>
  <c r="Z41" i="2"/>
  <c r="V13" i="2"/>
  <c r="W13" i="2" s="1"/>
  <c r="R21" i="2"/>
  <c r="S21" i="2" s="1"/>
  <c r="U21" i="2"/>
  <c r="R5" i="2"/>
  <c r="S5" i="2" s="1"/>
  <c r="U5" i="2"/>
  <c r="G8" i="3"/>
  <c r="H8" i="3" s="1"/>
  <c r="R9" i="2"/>
  <c r="S9" i="2" s="1"/>
  <c r="R13" i="2"/>
  <c r="S13" i="2" s="1"/>
  <c r="R53" i="2"/>
  <c r="S53" i="2" s="1"/>
  <c r="U53" i="2"/>
  <c r="Z29" i="2"/>
  <c r="AA29" i="2" s="1"/>
  <c r="AA10" i="2"/>
  <c r="S36" i="2"/>
  <c r="AA6" i="2"/>
  <c r="V52" i="2"/>
  <c r="W52" i="2" s="1"/>
  <c r="Y52" i="2"/>
  <c r="Z52" i="2" s="1"/>
  <c r="AA52" i="2" s="1"/>
  <c r="W25" i="2"/>
  <c r="U40" i="2"/>
  <c r="R40" i="2"/>
  <c r="S40" i="2" s="1"/>
  <c r="V35" i="2"/>
  <c r="W35" i="2" s="1"/>
  <c r="V46" i="2"/>
  <c r="W46" i="2" s="1"/>
  <c r="Y46" i="2"/>
  <c r="Z46" i="2" s="1"/>
  <c r="V54" i="2"/>
  <c r="W54" i="2" s="1"/>
  <c r="AA18" i="2"/>
  <c r="K31" i="1"/>
  <c r="M31" i="1" s="1"/>
  <c r="Y17" i="2" l="1"/>
  <c r="Z17" i="2" s="1"/>
  <c r="V17" i="2"/>
  <c r="W17" i="2" s="1"/>
  <c r="AA50" i="2"/>
  <c r="AA11" i="2"/>
  <c r="Y12" i="2"/>
  <c r="Z12" i="2" s="1"/>
  <c r="AA12" i="2" s="1"/>
  <c r="V12" i="2"/>
  <c r="W12" i="2" s="1"/>
  <c r="Y37" i="2"/>
  <c r="Z37" i="2" s="1"/>
  <c r="V37" i="2"/>
  <c r="W37" i="2" s="1"/>
  <c r="R57" i="2"/>
  <c r="AA7" i="2"/>
  <c r="Y27" i="2"/>
  <c r="Z27" i="2" s="1"/>
  <c r="V27" i="2"/>
  <c r="W27" i="2" s="1"/>
  <c r="Y5" i="2"/>
  <c r="Z5" i="2" s="1"/>
  <c r="AA5" i="2" s="1"/>
  <c r="V5" i="2"/>
  <c r="W5" i="2" s="1"/>
  <c r="V8" i="2"/>
  <c r="W8" i="2" s="1"/>
  <c r="Y8" i="2"/>
  <c r="Z8" i="2" s="1"/>
  <c r="AA8" i="2" s="1"/>
  <c r="W32" i="1"/>
  <c r="V24" i="2"/>
  <c r="W24" i="2" s="1"/>
  <c r="Y24" i="2"/>
  <c r="Z24" i="2" s="1"/>
  <c r="AA24" i="2" s="1"/>
  <c r="Y21" i="2"/>
  <c r="Z21" i="2" s="1"/>
  <c r="AA21" i="2" s="1"/>
  <c r="V21" i="2"/>
  <c r="W21" i="2" s="1"/>
  <c r="W19" i="2"/>
  <c r="AA19" i="2"/>
  <c r="AA42" i="2"/>
  <c r="Y15" i="2"/>
  <c r="Z15" i="2" s="1"/>
  <c r="V15" i="2"/>
  <c r="W15" i="2" s="1"/>
  <c r="W14" i="2"/>
  <c r="Z34" i="2"/>
  <c r="AA34" i="2" s="1"/>
  <c r="Z33" i="2"/>
  <c r="AA33" i="2" s="1"/>
  <c r="Z49" i="2"/>
  <c r="AA49" i="2" s="1"/>
  <c r="Z35" i="2"/>
  <c r="AA35" i="2" s="1"/>
  <c r="V4" i="2"/>
  <c r="W4" i="2" s="1"/>
  <c r="Y4" i="2"/>
  <c r="Z4" i="2" s="1"/>
  <c r="AA4" i="2" s="1"/>
  <c r="U35" i="1"/>
  <c r="W35" i="1" s="1"/>
  <c r="Y31" i="2"/>
  <c r="Z31" i="2" s="1"/>
  <c r="V31" i="2"/>
  <c r="W31" i="2" s="1"/>
  <c r="V40" i="2"/>
  <c r="W40" i="2" s="1"/>
  <c r="Y40" i="2"/>
  <c r="Z40" i="2" s="1"/>
  <c r="AA40" i="2" s="1"/>
  <c r="N58" i="2"/>
  <c r="N59" i="2"/>
  <c r="Y32" i="2"/>
  <c r="Z32" i="2" s="1"/>
  <c r="V32" i="2"/>
  <c r="W32" i="2" s="1"/>
  <c r="M27" i="1"/>
  <c r="M36" i="1" s="1"/>
  <c r="M38" i="1" s="1"/>
  <c r="K36" i="1"/>
  <c r="AA23" i="2"/>
  <c r="V26" i="2"/>
  <c r="W26" i="2" s="1"/>
  <c r="AA3" i="2"/>
  <c r="Y55" i="2"/>
  <c r="Z55" i="2" s="1"/>
  <c r="V55" i="2"/>
  <c r="W55" i="2" s="1"/>
  <c r="H40" i="1"/>
  <c r="H39" i="1"/>
  <c r="Y53" i="2"/>
  <c r="Z53" i="2" s="1"/>
  <c r="V53" i="2"/>
  <c r="W53" i="2" s="1"/>
  <c r="Y16" i="2"/>
  <c r="Z16" i="2" s="1"/>
  <c r="AA16" i="2" s="1"/>
  <c r="V16" i="2"/>
  <c r="W16" i="2" s="1"/>
  <c r="V9" i="1"/>
  <c r="AA13" i="2"/>
  <c r="AA41" i="2"/>
  <c r="AA51" i="2"/>
  <c r="AA47" i="2"/>
  <c r="R27" i="1"/>
  <c r="R36" i="1" s="1"/>
  <c r="R38" i="1" s="1"/>
  <c r="Y48" i="2"/>
  <c r="Z48" i="2" s="1"/>
  <c r="V48" i="2"/>
  <c r="W48" i="2" s="1"/>
  <c r="Z26" i="2"/>
  <c r="U20" i="1"/>
  <c r="R19" i="1"/>
  <c r="R23" i="1" s="1"/>
  <c r="P32" i="1"/>
  <c r="R32" i="1" s="1"/>
  <c r="P23" i="1"/>
  <c r="V28" i="2"/>
  <c r="W28" i="2" s="1"/>
  <c r="Y28" i="2"/>
  <c r="Z28" i="2" s="1"/>
  <c r="AA28" i="2" s="1"/>
  <c r="W3" i="2"/>
  <c r="AA46" i="2"/>
  <c r="AA20" i="2"/>
  <c r="Z30" i="2"/>
  <c r="AA30" i="2" s="1"/>
  <c r="Z54" i="2"/>
  <c r="AA54" i="2" s="1"/>
  <c r="Z39" i="2"/>
  <c r="AA39" i="2" s="1"/>
  <c r="V44" i="2"/>
  <c r="W44" i="2" s="1"/>
  <c r="Y44" i="2"/>
  <c r="Z44" i="2" s="1"/>
  <c r="AA44" i="2" s="1"/>
  <c r="Z43" i="2"/>
  <c r="AA43" i="2" s="1"/>
  <c r="U34" i="1"/>
  <c r="W34" i="1" s="1"/>
  <c r="V10" i="1"/>
  <c r="AA37" i="2" l="1"/>
  <c r="AA53" i="2"/>
  <c r="W20" i="1"/>
  <c r="W23" i="1" s="1"/>
  <c r="U23" i="1"/>
  <c r="M39" i="1"/>
  <c r="M40" i="1"/>
  <c r="AA31" i="2"/>
  <c r="AA26" i="2"/>
  <c r="V57" i="2"/>
  <c r="U33" i="1"/>
  <c r="AA27" i="2"/>
  <c r="AA48" i="2"/>
  <c r="AA55" i="2"/>
  <c r="AA32" i="2"/>
  <c r="AA15" i="2"/>
  <c r="R39" i="1"/>
  <c r="R40" i="1"/>
  <c r="P36" i="1"/>
  <c r="Z57" i="2"/>
  <c r="R58" i="2"/>
  <c r="R59" i="2"/>
  <c r="AA17" i="2"/>
  <c r="Z59" i="2" l="1"/>
  <c r="Z58" i="2"/>
  <c r="R41" i="1"/>
  <c r="V59" i="2"/>
  <c r="V58" i="2"/>
  <c r="W33" i="1"/>
  <c r="W36" i="1" s="1"/>
  <c r="W38" i="1" s="1"/>
  <c r="U36" i="1"/>
  <c r="Z60" i="2" l="1"/>
  <c r="V60" i="2"/>
  <c r="W39" i="1"/>
  <c r="W40" i="1"/>
  <c r="W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Farrell, Barbara</author>
  </authors>
  <commentList>
    <comment ref="C31" authorId="0" shapeId="0" xr:uid="{85CE1599-458F-42A4-A1A4-8584D9FD93BA}">
      <text>
        <r>
          <rPr>
            <b/>
            <sz val="9"/>
            <color indexed="81"/>
            <rFont val="Tahoma"/>
            <family val="2"/>
          </rPr>
          <t>Farrell, Barbara:</t>
        </r>
        <r>
          <rPr>
            <sz val="9"/>
            <color indexed="81"/>
            <rFont val="Tahoma"/>
            <family val="2"/>
          </rPr>
          <t xml:space="preserve">
Became paraeducator
</t>
        </r>
      </text>
    </comment>
  </commentList>
</comments>
</file>

<file path=xl/sharedStrings.xml><?xml version="1.0" encoding="utf-8"?>
<sst xmlns="http://schemas.openxmlformats.org/spreadsheetml/2006/main" count="387" uniqueCount="122">
  <si>
    <t>2022-23 SALARY SCHEDULE</t>
  </si>
  <si>
    <t>2023-24 SALARY SCHEDULE</t>
  </si>
  <si>
    <t>2024-25 SALARY SCHEDULE</t>
  </si>
  <si>
    <t>2025-26 SALARY SCHEDULE</t>
  </si>
  <si>
    <t>2026-27 SALARY SCHEDULE</t>
  </si>
  <si>
    <t>Step</t>
  </si>
  <si>
    <t>SCL</t>
  </si>
  <si>
    <t>Betw. Steps</t>
  </si>
  <si>
    <t xml:space="preserve">2022-23 FTEs </t>
  </si>
  <si>
    <t>2023-24 FTEs</t>
  </si>
  <si>
    <t>2024-25 FTEs</t>
  </si>
  <si>
    <t>2025-26 FTEs</t>
  </si>
  <si>
    <t>2026-27 FTEs</t>
  </si>
  <si>
    <t>STEP</t>
  </si>
  <si>
    <t>TOTAL</t>
  </si>
  <si>
    <t>TOTALS</t>
  </si>
  <si>
    <t>Step Y/N:</t>
  </si>
  <si>
    <t>Y</t>
  </si>
  <si>
    <t>Total:</t>
  </si>
  <si>
    <t>GWI below Max:</t>
  </si>
  <si>
    <t>Increase:</t>
  </si>
  <si>
    <t>GWI:</t>
  </si>
  <si>
    <t>GWI at Max:</t>
  </si>
  <si>
    <t>% Increase:</t>
  </si>
  <si>
    <t>Three Year Total:</t>
  </si>
  <si>
    <t>Four Year Total:</t>
  </si>
  <si>
    <t>2022-23</t>
  </si>
  <si>
    <t>2023-24</t>
  </si>
  <si>
    <t>2024-25</t>
  </si>
  <si>
    <t>2025-26</t>
  </si>
  <si>
    <t>2026-27</t>
  </si>
  <si>
    <t>Name</t>
  </si>
  <si>
    <t>Pay Grade</t>
  </si>
  <si>
    <t xml:space="preserve">Seniority </t>
  </si>
  <si>
    <t>Date</t>
  </si>
  <si>
    <t>Yrs</t>
  </si>
  <si>
    <t>Title</t>
  </si>
  <si>
    <t>Department</t>
  </si>
  <si>
    <t>FTE</t>
  </si>
  <si>
    <t>Salary</t>
  </si>
  <si>
    <t>Lead Security</t>
  </si>
  <si>
    <t>Incr.</t>
  </si>
  <si>
    <t>Adams, David</t>
  </si>
  <si>
    <t>B Security Worker</t>
  </si>
  <si>
    <t>9013 Springdale Elementary</t>
  </si>
  <si>
    <t>Anderson, Shamir</t>
  </si>
  <si>
    <t>9002 Davenport Ridge Elementary</t>
  </si>
  <si>
    <t>Avalos, Joseph</t>
  </si>
  <si>
    <t>9055 APPLES PreK</t>
  </si>
  <si>
    <t>Cepeda, Jose</t>
  </si>
  <si>
    <t>9023 Turn of River Middle</t>
  </si>
  <si>
    <t>Fleurimond, Mozardson</t>
  </si>
  <si>
    <t>9004 Toquam Magnet Elementary</t>
  </si>
  <si>
    <t>Garner, Christopher</t>
  </si>
  <si>
    <t>9011 Roxbury Elementary</t>
  </si>
  <si>
    <t>Green, William</t>
  </si>
  <si>
    <t>9010 Rogers International</t>
  </si>
  <si>
    <t>Maignan, Joshua</t>
  </si>
  <si>
    <t>9006 Newfield Elementary</t>
  </si>
  <si>
    <t>Rivera, Anthony</t>
  </si>
  <si>
    <t>Serricchio, John</t>
  </si>
  <si>
    <t>9014 Julia A. Stark Elementary</t>
  </si>
  <si>
    <t>Swan, Lovell</t>
  </si>
  <si>
    <t>9005 K. T. Murphy Elementary</t>
  </si>
  <si>
    <t>Sylvain, Keven</t>
  </si>
  <si>
    <t>9015 Stillmeadow Elementary</t>
  </si>
  <si>
    <t>Underwood, Lemar</t>
  </si>
  <si>
    <t>9007 Northeast Elementary</t>
  </si>
  <si>
    <t>Vacancy</t>
  </si>
  <si>
    <t>9032 Westhill High</t>
  </si>
  <si>
    <t>9021 Cloonan Middle</t>
  </si>
  <si>
    <t>Williams, Brandon</t>
  </si>
  <si>
    <t>9009 Strawberry Hill</t>
  </si>
  <si>
    <t>Mcghee, Niaya</t>
  </si>
  <si>
    <t>Mercado, Richard</t>
  </si>
  <si>
    <t>9017 Westover Magnet Elementary</t>
  </si>
  <si>
    <t>Richardson, Rory</t>
  </si>
  <si>
    <t>9034 SPS Anchor</t>
  </si>
  <si>
    <t>Tobler, Ashley</t>
  </si>
  <si>
    <t>9031 Stamford High</t>
  </si>
  <si>
    <t>Johnson, Soraya</t>
  </si>
  <si>
    <t>McCray, Marquesha</t>
  </si>
  <si>
    <t>LaRoche, Ronald</t>
  </si>
  <si>
    <t>Miranda, Edward</t>
  </si>
  <si>
    <t>9026 Rippowam Middle</t>
  </si>
  <si>
    <t>Kinder, Brian</t>
  </si>
  <si>
    <t>Richardson, Gregory</t>
  </si>
  <si>
    <t>9024 Scofield Magnet Middle</t>
  </si>
  <si>
    <t>Smith, Jamar</t>
  </si>
  <si>
    <t>Gil, Luis</t>
  </si>
  <si>
    <t>Rosedom, Keith</t>
  </si>
  <si>
    <t>Scalise, Joseph</t>
  </si>
  <si>
    <t>9003 Hart Magnet Elementary</t>
  </si>
  <si>
    <t>Barkley, Madell</t>
  </si>
  <si>
    <t>Birch, Darlene</t>
  </si>
  <si>
    <t>Birch, Tina</t>
  </si>
  <si>
    <t>Brivett, Kareem</t>
  </si>
  <si>
    <t>Cunningham, Quentin</t>
  </si>
  <si>
    <t>Desuzia, Teaette</t>
  </si>
  <si>
    <t>Evans, Kimberly</t>
  </si>
  <si>
    <t>Frager, Alvin</t>
  </si>
  <si>
    <t>Garner-Whitaker, Gloria</t>
  </si>
  <si>
    <t>Gonzalez, Miguel</t>
  </si>
  <si>
    <t>Hairston, Charles</t>
  </si>
  <si>
    <t>9022 Dolan Middle</t>
  </si>
  <si>
    <t>Jenkins, Robert</t>
  </si>
  <si>
    <t>9035 AITE</t>
  </si>
  <si>
    <t>Jordan, James</t>
  </si>
  <si>
    <t>McCulley, Leon</t>
  </si>
  <si>
    <t>Newton, Elreatha</t>
  </si>
  <si>
    <t>Perdue, Gordon</t>
  </si>
  <si>
    <t>Pierre, Francois</t>
  </si>
  <si>
    <t>Prawl, Donovan</t>
  </si>
  <si>
    <t>Russo, Frank</t>
  </si>
  <si>
    <t>Segovia, Sean</t>
  </si>
  <si>
    <t>Spinelli, Ramona</t>
  </si>
  <si>
    <t>Tinnin, Curtis</t>
  </si>
  <si>
    <t>Zaremski, George</t>
  </si>
  <si>
    <t>Drop steps 1-3</t>
  </si>
  <si>
    <t>3 Year Total:</t>
  </si>
  <si>
    <t>4 Year Total:</t>
  </si>
  <si>
    <t>Yr 3 Insert step to break bubble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</si>
</sst>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mm/dd/yy;@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002060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trike/>
      <sz val="11"/>
      <color rgb="FF008000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3">
    <xf numFmtId="0" fontId="0" fillId="0" borderId="0" xfId="0"/>
    <xf numFmtId="0" fontId="4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6" fillId="0" borderId="0" xfId="2" applyFont="1"/>
    <xf numFmtId="0" fontId="7" fillId="0" borderId="0" xfId="2" applyFont="1"/>
    <xf numFmtId="0" fontId="4" fillId="0" borderId="0" xfId="2" applyFont="1"/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wrapText="1"/>
    </xf>
    <xf numFmtId="0" fontId="8" fillId="0" borderId="0" xfId="2" applyFont="1"/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wrapText="1"/>
    </xf>
    <xf numFmtId="0" fontId="9" fillId="0" borderId="0" xfId="2" applyFont="1"/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wrapText="1"/>
    </xf>
    <xf numFmtId="0" fontId="10" fillId="0" borderId="0" xfId="2" applyFont="1"/>
    <xf numFmtId="0" fontId="7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wrapText="1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center" vertical="top" wrapText="1"/>
    </xf>
    <xf numFmtId="3" fontId="12" fillId="0" borderId="0" xfId="2" applyNumberFormat="1" applyFont="1" applyAlignment="1">
      <alignment horizontal="center" wrapText="1"/>
    </xf>
    <xf numFmtId="10" fontId="8" fillId="0" borderId="0" xfId="2" applyNumberFormat="1" applyFont="1"/>
    <xf numFmtId="0" fontId="9" fillId="0" borderId="0" xfId="2" applyFont="1" applyAlignment="1">
      <alignment horizontal="center" vertical="top" wrapText="1"/>
    </xf>
    <xf numFmtId="3" fontId="13" fillId="0" borderId="0" xfId="2" applyNumberFormat="1" applyFont="1" applyAlignment="1">
      <alignment horizontal="center" wrapText="1"/>
    </xf>
    <xf numFmtId="0" fontId="10" fillId="0" borderId="0" xfId="2" applyFont="1" applyAlignment="1">
      <alignment horizontal="center" vertical="top" wrapText="1"/>
    </xf>
    <xf numFmtId="3" fontId="14" fillId="0" borderId="0" xfId="2" applyNumberFormat="1" applyFont="1" applyAlignment="1">
      <alignment horizontal="center" wrapText="1"/>
    </xf>
    <xf numFmtId="0" fontId="11" fillId="0" borderId="0" xfId="2" applyFont="1" applyAlignment="1">
      <alignment horizontal="center" vertical="top" wrapText="1"/>
    </xf>
    <xf numFmtId="3" fontId="15" fillId="0" borderId="0" xfId="2" applyNumberFormat="1" applyFont="1" applyAlignment="1">
      <alignment horizontal="center" wrapText="1"/>
    </xf>
    <xf numFmtId="3" fontId="16" fillId="0" borderId="0" xfId="2" applyNumberFormat="1" applyFont="1" applyAlignment="1">
      <alignment horizontal="center" wrapText="1"/>
    </xf>
    <xf numFmtId="3" fontId="9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wrapText="1"/>
    </xf>
    <xf numFmtId="3" fontId="7" fillId="0" borderId="0" xfId="2" applyNumberFormat="1" applyFont="1" applyAlignment="1">
      <alignment horizontal="center" wrapText="1"/>
    </xf>
    <xf numFmtId="0" fontId="12" fillId="0" borderId="0" xfId="2" applyFont="1" applyAlignment="1">
      <alignment wrapText="1"/>
    </xf>
    <xf numFmtId="0" fontId="9" fillId="0" borderId="0" xfId="2" applyFont="1" applyAlignment="1">
      <alignment wrapText="1"/>
    </xf>
    <xf numFmtId="6" fontId="9" fillId="0" borderId="0" xfId="2" applyNumberFormat="1" applyFont="1" applyAlignment="1">
      <alignment horizontal="right" wrapText="1"/>
    </xf>
    <xf numFmtId="0" fontId="10" fillId="0" borderId="0" xfId="2" applyFont="1" applyAlignment="1">
      <alignment wrapText="1"/>
    </xf>
    <xf numFmtId="6" fontId="10" fillId="0" borderId="0" xfId="2" applyNumberFormat="1" applyFont="1" applyAlignment="1">
      <alignment horizontal="right" wrapText="1"/>
    </xf>
    <xf numFmtId="0" fontId="11" fillId="0" borderId="0" xfId="2" applyFont="1" applyAlignment="1">
      <alignment horizontal="center" wrapText="1"/>
    </xf>
    <xf numFmtId="0" fontId="4" fillId="0" borderId="0" xfId="2" applyFont="1" applyAlignment="1">
      <alignment horizontal="centerContinuous"/>
    </xf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/>
    </xf>
    <xf numFmtId="2" fontId="5" fillId="0" borderId="0" xfId="2" applyNumberFormat="1" applyFont="1" applyAlignment="1">
      <alignment horizontal="center" wrapText="1"/>
    </xf>
    <xf numFmtId="0" fontId="6" fillId="0" borderId="0" xfId="2" applyFont="1" applyAlignment="1">
      <alignment horizontal="center"/>
    </xf>
    <xf numFmtId="2" fontId="6" fillId="0" borderId="0" xfId="2" applyNumberFormat="1" applyFont="1" applyAlignment="1">
      <alignment horizontal="center" wrapText="1"/>
    </xf>
    <xf numFmtId="0" fontId="7" fillId="0" borderId="0" xfId="2" applyFont="1" applyAlignment="1">
      <alignment horizontal="center"/>
    </xf>
    <xf numFmtId="2" fontId="7" fillId="0" borderId="0" xfId="2" applyNumberFormat="1" applyFont="1" applyAlignment="1">
      <alignment horizontal="center" wrapText="1"/>
    </xf>
    <xf numFmtId="0" fontId="12" fillId="0" borderId="0" xfId="2" applyFont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5" fontId="12" fillId="0" borderId="1" xfId="1" applyNumberFormat="1" applyFont="1" applyBorder="1"/>
    <xf numFmtId="0" fontId="9" fillId="0" borderId="0" xfId="2" applyFont="1" applyAlignment="1">
      <alignment horizontal="center"/>
    </xf>
    <xf numFmtId="2" fontId="9" fillId="0" borderId="0" xfId="1" applyNumberFormat="1" applyFont="1" applyBorder="1" applyAlignment="1">
      <alignment horizontal="center"/>
    </xf>
    <xf numFmtId="165" fontId="9" fillId="0" borderId="1" xfId="1" applyNumberFormat="1" applyFont="1" applyBorder="1"/>
    <xf numFmtId="0" fontId="10" fillId="0" borderId="0" xfId="2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165" fontId="10" fillId="0" borderId="1" xfId="1" applyNumberFormat="1" applyFont="1" applyBorder="1"/>
    <xf numFmtId="0" fontId="11" fillId="0" borderId="0" xfId="2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165" fontId="11" fillId="0" borderId="1" xfId="1" applyNumberFormat="1" applyFont="1" applyBorder="1"/>
    <xf numFmtId="2" fontId="12" fillId="0" borderId="0" xfId="1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5" fontId="4" fillId="0" borderId="3" xfId="1" applyNumberFormat="1" applyFont="1" applyBorder="1"/>
    <xf numFmtId="2" fontId="5" fillId="0" borderId="2" xfId="1" applyNumberFormat="1" applyFont="1" applyBorder="1" applyAlignment="1">
      <alignment horizontal="center"/>
    </xf>
    <xf numFmtId="165" fontId="5" fillId="0" borderId="3" xfId="1" applyNumberFormat="1" applyFont="1" applyBorder="1"/>
    <xf numFmtId="2" fontId="6" fillId="0" borderId="2" xfId="1" applyNumberFormat="1" applyFont="1" applyBorder="1" applyAlignment="1">
      <alignment horizontal="center"/>
    </xf>
    <xf numFmtId="165" fontId="6" fillId="0" borderId="3" xfId="1" applyNumberFormat="1" applyFont="1" applyBorder="1"/>
    <xf numFmtId="2" fontId="7" fillId="0" borderId="2" xfId="1" applyNumberFormat="1" applyFont="1" applyBorder="1" applyAlignment="1">
      <alignment horizontal="center"/>
    </xf>
    <xf numFmtId="165" fontId="7" fillId="0" borderId="3" xfId="1" applyNumberFormat="1" applyFont="1" applyBorder="1"/>
    <xf numFmtId="2" fontId="4" fillId="0" borderId="2" xfId="1" applyNumberFormat="1" applyFont="1" applyBorder="1" applyAlignment="1">
      <alignment horizontal="center"/>
    </xf>
    <xf numFmtId="3" fontId="12" fillId="0" borderId="0" xfId="2" applyNumberFormat="1" applyFont="1" applyAlignment="1">
      <alignment horizontal="center"/>
    </xf>
    <xf numFmtId="3" fontId="12" fillId="0" borderId="1" xfId="2" applyNumberFormat="1" applyFont="1" applyBorder="1"/>
    <xf numFmtId="3" fontId="9" fillId="0" borderId="0" xfId="2" applyNumberFormat="1" applyFont="1" applyAlignment="1">
      <alignment horizontal="center"/>
    </xf>
    <xf numFmtId="3" fontId="9" fillId="0" borderId="1" xfId="2" applyNumberFormat="1" applyFont="1" applyBorder="1"/>
    <xf numFmtId="3" fontId="10" fillId="0" borderId="0" xfId="2" applyNumberFormat="1" applyFont="1" applyAlignment="1">
      <alignment horizontal="center"/>
    </xf>
    <xf numFmtId="3" fontId="10" fillId="0" borderId="1" xfId="2" applyNumberFormat="1" applyFont="1" applyBorder="1"/>
    <xf numFmtId="3" fontId="11" fillId="0" borderId="0" xfId="2" applyNumberFormat="1" applyFont="1" applyAlignment="1">
      <alignment horizontal="center"/>
    </xf>
    <xf numFmtId="3" fontId="11" fillId="0" borderId="1" xfId="2" applyNumberFormat="1" applyFont="1" applyBorder="1"/>
    <xf numFmtId="3" fontId="12" fillId="0" borderId="2" xfId="2" applyNumberFormat="1" applyFont="1" applyBorder="1" applyAlignment="1">
      <alignment horizontal="center"/>
    </xf>
    <xf numFmtId="3" fontId="12" fillId="0" borderId="3" xfId="2" applyNumberFormat="1" applyFont="1" applyBorder="1"/>
    <xf numFmtId="3" fontId="9" fillId="0" borderId="2" xfId="2" applyNumberFormat="1" applyFont="1" applyBorder="1" applyAlignment="1">
      <alignment horizontal="center"/>
    </xf>
    <xf numFmtId="3" fontId="9" fillId="0" borderId="3" xfId="2" applyNumberFormat="1" applyFont="1" applyBorder="1"/>
    <xf numFmtId="3" fontId="10" fillId="0" borderId="2" xfId="2" applyNumberFormat="1" applyFont="1" applyBorder="1" applyAlignment="1">
      <alignment horizontal="center"/>
    </xf>
    <xf numFmtId="3" fontId="10" fillId="0" borderId="3" xfId="2" applyNumberFormat="1" applyFont="1" applyBorder="1"/>
    <xf numFmtId="3" fontId="11" fillId="0" borderId="2" xfId="2" applyNumberFormat="1" applyFont="1" applyBorder="1" applyAlignment="1">
      <alignment horizontal="center"/>
    </xf>
    <xf numFmtId="3" fontId="11" fillId="0" borderId="3" xfId="2" applyNumberFormat="1" applyFont="1" applyBorder="1"/>
    <xf numFmtId="0" fontId="12" fillId="0" borderId="0" xfId="2" applyFont="1" applyAlignment="1">
      <alignment horizontal="right"/>
    </xf>
    <xf numFmtId="3" fontId="12" fillId="0" borderId="0" xfId="2" applyNumberFormat="1" applyFont="1"/>
    <xf numFmtId="0" fontId="9" fillId="0" borderId="0" xfId="2" applyFont="1" applyAlignment="1">
      <alignment horizontal="right"/>
    </xf>
    <xf numFmtId="3" fontId="9" fillId="0" borderId="0" xfId="2" applyNumberFormat="1" applyFont="1"/>
    <xf numFmtId="0" fontId="10" fillId="0" borderId="0" xfId="2" applyFont="1" applyAlignment="1">
      <alignment horizontal="right"/>
    </xf>
    <xf numFmtId="3" fontId="10" fillId="0" borderId="0" xfId="2" applyNumberFormat="1" applyFont="1"/>
    <xf numFmtId="0" fontId="11" fillId="0" borderId="0" xfId="2" applyFont="1" applyAlignment="1">
      <alignment horizontal="right"/>
    </xf>
    <xf numFmtId="3" fontId="11" fillId="0" borderId="0" xfId="2" applyNumberFormat="1" applyFont="1"/>
    <xf numFmtId="10" fontId="9" fillId="0" borderId="0" xfId="2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10" fontId="12" fillId="0" borderId="0" xfId="2" applyNumberFormat="1" applyFont="1" applyAlignment="1">
      <alignment horizontal="center"/>
    </xf>
    <xf numFmtId="10" fontId="12" fillId="0" borderId="0" xfId="2" applyNumberFormat="1" applyFont="1"/>
    <xf numFmtId="10" fontId="9" fillId="0" borderId="0" xfId="2" applyNumberFormat="1" applyFont="1"/>
    <xf numFmtId="10" fontId="10" fillId="0" borderId="0" xfId="2" applyNumberFormat="1" applyFont="1"/>
    <xf numFmtId="10" fontId="11" fillId="0" borderId="0" xfId="2" applyNumberFormat="1" applyFont="1"/>
    <xf numFmtId="0" fontId="4" fillId="0" borderId="0" xfId="2" applyFont="1" applyAlignment="1">
      <alignment horizontal="right"/>
    </xf>
    <xf numFmtId="10" fontId="4" fillId="0" borderId="0" xfId="2" applyNumberFormat="1" applyFont="1"/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centerContinuous"/>
    </xf>
    <xf numFmtId="3" fontId="17" fillId="0" borderId="0" xfId="0" applyNumberFormat="1" applyFont="1" applyAlignment="1">
      <alignment horizontal="centerContinuous"/>
    </xf>
    <xf numFmtId="0" fontId="17" fillId="0" borderId="0" xfId="0" applyFont="1"/>
    <xf numFmtId="0" fontId="17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>
      <alignment horizontal="center" wrapText="1"/>
    </xf>
    <xf numFmtId="3" fontId="3" fillId="0" borderId="0" xfId="1" applyNumberFormat="1" applyFont="1" applyFill="1" applyBorder="1" applyAlignment="1" applyProtection="1">
      <alignment horizontal="center" wrapText="1"/>
    </xf>
    <xf numFmtId="167" fontId="3" fillId="2" borderId="0" xfId="1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wrapText="1"/>
    </xf>
    <xf numFmtId="0" fontId="3" fillId="0" borderId="0" xfId="0" quotePrefix="1" applyFont="1"/>
    <xf numFmtId="167" fontId="3" fillId="0" borderId="0" xfId="1" applyNumberFormat="1" applyFont="1" applyFill="1" applyBorder="1" applyAlignment="1" applyProtection="1">
      <alignment horizontal="center"/>
    </xf>
    <xf numFmtId="166" fontId="3" fillId="0" borderId="0" xfId="0" applyNumberFormat="1" applyFont="1"/>
    <xf numFmtId="43" fontId="3" fillId="0" borderId="0" xfId="1" applyFont="1" applyFill="1" applyBorder="1" applyAlignment="1" applyProtection="1"/>
    <xf numFmtId="0" fontId="3" fillId="0" borderId="0" xfId="0" applyFont="1"/>
    <xf numFmtId="165" fontId="3" fillId="0" borderId="0" xfId="1" applyNumberFormat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167" fontId="3" fillId="0" borderId="0" xfId="1" applyNumberFormat="1" applyFont="1" applyFill="1" applyBorder="1" applyAlignment="1" applyProtection="1"/>
    <xf numFmtId="10" fontId="3" fillId="0" borderId="0" xfId="0" applyNumberFormat="1" applyFont="1" applyAlignment="1">
      <alignment horizontal="center" wrapText="1"/>
    </xf>
    <xf numFmtId="0" fontId="12" fillId="0" borderId="0" xfId="0" applyFont="1"/>
    <xf numFmtId="1" fontId="0" fillId="0" borderId="0" xfId="0" applyNumberFormat="1" applyAlignment="1">
      <alignment horizontal="right"/>
    </xf>
    <xf numFmtId="3" fontId="0" fillId="0" borderId="0" xfId="0" applyNumberFormat="1"/>
    <xf numFmtId="1" fontId="0" fillId="0" borderId="0" xfId="0" applyNumberFormat="1" applyAlignment="1">
      <alignment horizontal="center"/>
    </xf>
    <xf numFmtId="10" fontId="0" fillId="0" borderId="0" xfId="0" applyNumberForma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1" fontId="2" fillId="0" borderId="5" xfId="0" applyNumberFormat="1" applyFont="1" applyBorder="1" applyAlignment="1">
      <alignment horizontal="right"/>
    </xf>
    <xf numFmtId="10" fontId="2" fillId="0" borderId="6" xfId="0" applyNumberFormat="1" applyFont="1" applyBorder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4" fillId="0" borderId="0" xfId="2" applyFont="1" applyAlignment="1">
      <alignment horizontal="centerContinuous" wrapText="1"/>
    </xf>
    <xf numFmtId="3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</cellXfs>
  <cellStyles count="3">
    <cellStyle name="Comma" xfId="1" builtinId="3"/>
    <cellStyle name="Normal" xfId="0" builtinId="0"/>
    <cellStyle name="Normal_1144710_1" xfId="2" xr:uid="{A2E0EBDD-D607-4427-A626-CDA2C2C27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ampino/AppData/Roaming/iManage/Work/Recent/Stamford%20Board%20of%20Education%20_%202023%20Security%20Workers%20Negotiations%20_61506-703_/Stamford%20BOE%20Security%20Workers%20Bargaining%20unit%20data%20Experience%20Grid%203-1(20174026.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Cost TA"/>
      <sheetName val="Step by Name TA"/>
      <sheetName val="Schedules TA"/>
      <sheetName val="Step by Name"/>
      <sheetName val="Schedules"/>
      <sheetName val="Step Cost"/>
      <sheetName val="Pivot"/>
      <sheetName val="Databas 3-17-23"/>
    </sheetNames>
    <sheetDataSet>
      <sheetData sheetId="0"/>
      <sheetData sheetId="1"/>
      <sheetData sheetId="2"/>
      <sheetData sheetId="3"/>
      <sheetData sheetId="4">
        <row r="3">
          <cell r="E3">
            <v>1</v>
          </cell>
          <cell r="F3">
            <v>2</v>
          </cell>
          <cell r="G3">
            <v>3</v>
          </cell>
        </row>
        <row r="4">
          <cell r="D4">
            <v>1</v>
          </cell>
          <cell r="E4">
            <v>36490</v>
          </cell>
          <cell r="F4">
            <v>36490</v>
          </cell>
          <cell r="G4">
            <v>36490</v>
          </cell>
        </row>
        <row r="5">
          <cell r="D5">
            <v>2</v>
          </cell>
          <cell r="E5">
            <v>38118</v>
          </cell>
          <cell r="F5">
            <v>38118</v>
          </cell>
          <cell r="G5">
            <v>38118</v>
          </cell>
        </row>
        <row r="6">
          <cell r="D6">
            <v>3</v>
          </cell>
          <cell r="E6">
            <v>39755</v>
          </cell>
          <cell r="F6">
            <v>39755</v>
          </cell>
          <cell r="G6">
            <v>39755</v>
          </cell>
        </row>
        <row r="7">
          <cell r="D7">
            <v>4</v>
          </cell>
          <cell r="E7">
            <v>41387</v>
          </cell>
          <cell r="F7">
            <v>41387</v>
          </cell>
          <cell r="G7">
            <v>41387</v>
          </cell>
        </row>
        <row r="8">
          <cell r="D8">
            <v>5</v>
          </cell>
          <cell r="E8">
            <v>42976</v>
          </cell>
          <cell r="F8">
            <v>42976</v>
          </cell>
          <cell r="G8">
            <v>42976</v>
          </cell>
        </row>
        <row r="9">
          <cell r="D9">
            <v>6</v>
          </cell>
          <cell r="E9">
            <v>44671</v>
          </cell>
          <cell r="F9">
            <v>44671</v>
          </cell>
          <cell r="G9">
            <v>44671</v>
          </cell>
        </row>
        <row r="10">
          <cell r="D10">
            <v>7</v>
          </cell>
          <cell r="E10">
            <v>46284</v>
          </cell>
          <cell r="F10">
            <v>46284</v>
          </cell>
          <cell r="G10">
            <v>46284</v>
          </cell>
        </row>
        <row r="11">
          <cell r="D11">
            <v>8</v>
          </cell>
          <cell r="E11">
            <v>47922</v>
          </cell>
          <cell r="F11">
            <v>47922</v>
          </cell>
          <cell r="G11">
            <v>47922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5C40-FA07-488C-AC4A-94C91F6AC400}">
  <dimension ref="A1:AH65"/>
  <sheetViews>
    <sheetView topLeftCell="A37" zoomScaleNormal="100" workbookViewId="0">
      <selection activeCell="B68" sqref="B68"/>
    </sheetView>
  </sheetViews>
  <sheetFormatPr defaultRowHeight="14.5" x14ac:dyDescent="0.35"/>
  <cols>
    <col min="1" max="1" width="20.81640625" bestFit="1" customWidth="1"/>
    <col min="2" max="2" width="8.26953125" customWidth="1"/>
    <col min="3" max="3" width="8.26953125" bestFit="1" customWidth="1"/>
    <col min="4" max="4" width="9.453125" hidden="1" customWidth="1"/>
    <col min="5" max="5" width="8.453125" hidden="1" customWidth="1"/>
    <col min="6" max="6" width="16.453125" hidden="1" customWidth="1"/>
    <col min="7" max="7" width="30.7265625" hidden="1" customWidth="1"/>
    <col min="8" max="8" width="5" style="105" bestFit="1" customWidth="1"/>
    <col min="9" max="9" width="4.81640625" style="132" bestFit="1" customWidth="1"/>
    <col min="10" max="10" width="9.1796875" style="131" bestFit="1" customWidth="1"/>
    <col min="11" max="11" width="12.453125" hidden="1" customWidth="1"/>
    <col min="12" max="12" width="4" customWidth="1"/>
    <col min="13" max="13" width="6.453125" style="132" customWidth="1"/>
    <col min="14" max="14" width="9.1796875" style="131" bestFit="1" customWidth="1"/>
    <col min="15" max="15" width="7.26953125" customWidth="1"/>
    <col min="16" max="16" width="3.81640625" customWidth="1"/>
    <col min="17" max="17" width="6.453125" style="132" customWidth="1"/>
    <col min="18" max="18" width="9.1796875" style="131" bestFit="1" customWidth="1"/>
    <col min="19" max="19" width="6.26953125" bestFit="1" customWidth="1"/>
    <col min="20" max="20" width="3.7265625" customWidth="1"/>
    <col min="21" max="21" width="6.453125" style="132" customWidth="1"/>
    <col min="22" max="22" width="10" style="131" customWidth="1"/>
    <col min="23" max="23" width="6.26953125" bestFit="1" customWidth="1"/>
    <col min="24" max="24" width="2.81640625" customWidth="1"/>
    <col min="25" max="25" width="6.453125" style="132" customWidth="1"/>
    <col min="26" max="26" width="10" style="131" customWidth="1"/>
    <col min="27" max="27" width="6.26953125" bestFit="1" customWidth="1"/>
  </cols>
  <sheetData>
    <row r="1" spans="1:27" ht="15.5" x14ac:dyDescent="0.35">
      <c r="I1" s="106" t="s">
        <v>26</v>
      </c>
      <c r="J1" s="107"/>
      <c r="K1" s="108"/>
      <c r="L1" s="108"/>
      <c r="M1" s="106" t="s">
        <v>27</v>
      </c>
      <c r="N1" s="107"/>
      <c r="O1" s="109"/>
      <c r="P1" s="108"/>
      <c r="Q1" s="106" t="s">
        <v>28</v>
      </c>
      <c r="R1" s="107"/>
      <c r="S1" s="109"/>
      <c r="T1" s="108"/>
      <c r="U1" s="106" t="s">
        <v>29</v>
      </c>
      <c r="V1" s="107"/>
      <c r="W1" s="109"/>
      <c r="Y1" s="106" t="s">
        <v>30</v>
      </c>
      <c r="Z1" s="107"/>
      <c r="AA1" s="109"/>
    </row>
    <row r="2" spans="1:27" s="111" customFormat="1" ht="25" x14ac:dyDescent="0.25">
      <c r="A2" s="110" t="s">
        <v>31</v>
      </c>
      <c r="B2" s="111" t="s">
        <v>32</v>
      </c>
      <c r="C2" s="112" t="s">
        <v>33</v>
      </c>
      <c r="D2" s="113" t="s">
        <v>34</v>
      </c>
      <c r="E2" s="113" t="s">
        <v>35</v>
      </c>
      <c r="F2" s="111" t="s">
        <v>36</v>
      </c>
      <c r="G2" s="111" t="s">
        <v>37</v>
      </c>
      <c r="H2" s="114" t="s">
        <v>38</v>
      </c>
      <c r="I2" s="115" t="s">
        <v>5</v>
      </c>
      <c r="J2" s="116" t="s">
        <v>39</v>
      </c>
      <c r="K2" s="117" t="s">
        <v>40</v>
      </c>
      <c r="M2" s="115" t="s">
        <v>5</v>
      </c>
      <c r="N2" s="116" t="s">
        <v>39</v>
      </c>
      <c r="O2" s="116" t="s">
        <v>41</v>
      </c>
      <c r="Q2" s="115" t="s">
        <v>5</v>
      </c>
      <c r="R2" s="116" t="s">
        <v>39</v>
      </c>
      <c r="S2" s="116" t="s">
        <v>41</v>
      </c>
      <c r="T2" s="118"/>
      <c r="U2" s="115" t="s">
        <v>5</v>
      </c>
      <c r="V2" s="116" t="s">
        <v>39</v>
      </c>
      <c r="W2" s="116" t="s">
        <v>41</v>
      </c>
      <c r="Y2" s="115" t="s">
        <v>5</v>
      </c>
      <c r="Z2" s="116" t="s">
        <v>39</v>
      </c>
      <c r="AA2" s="116" t="s">
        <v>41</v>
      </c>
    </row>
    <row r="3" spans="1:27" s="111" customFormat="1" ht="15" customHeight="1" x14ac:dyDescent="0.25">
      <c r="A3" s="119" t="s">
        <v>42</v>
      </c>
      <c r="B3" s="120" t="s">
        <v>6</v>
      </c>
      <c r="C3" s="121">
        <v>44816</v>
      </c>
      <c r="D3" s="121">
        <v>45181</v>
      </c>
      <c r="E3" s="122">
        <v>1</v>
      </c>
      <c r="F3" s="121" t="s">
        <v>43</v>
      </c>
      <c r="G3" s="123" t="s">
        <v>44</v>
      </c>
      <c r="H3" s="124">
        <v>1</v>
      </c>
      <c r="I3" s="125">
        <v>1</v>
      </c>
      <c r="J3" s="126">
        <v>36490</v>
      </c>
      <c r="K3" s="127"/>
      <c r="L3" s="123"/>
      <c r="M3" s="125">
        <f>IF(N$61="y",(IF(I3&lt;4,4,(IF(I3&lt;8,I3+1,I3)))),I3)</f>
        <v>4</v>
      </c>
      <c r="N3" s="126">
        <f t="shared" ref="N3:N34" si="0">HLOOKUP(1,boeprop2326,M3+1)</f>
        <v>41387</v>
      </c>
      <c r="O3" s="128">
        <f>N3/J3-1</f>
        <v>0.13420115100027408</v>
      </c>
      <c r="Q3" s="125">
        <f>IF($R$61="y",(IF(M3&lt;8,M3+1,M3)),M3)</f>
        <v>5</v>
      </c>
      <c r="R3" s="126">
        <f t="shared" ref="R3:R34" si="1">HLOOKUP(1+1,boeprop2326,Q3+1)</f>
        <v>42976</v>
      </c>
      <c r="S3" s="128">
        <f>R3/N3-1</f>
        <v>3.8393698504361362E-2</v>
      </c>
      <c r="T3" s="118"/>
      <c r="U3" s="125">
        <f>IF($V$61="y",(IF(Q3&lt;9,Q3+1,Q3)),Q3)</f>
        <v>6</v>
      </c>
      <c r="V3" s="126">
        <f t="shared" ref="V3:V34" si="2">HLOOKUP(1+2,boeprop2326,U3+1)</f>
        <v>44671</v>
      </c>
      <c r="W3" s="128">
        <f>V3/R3-1</f>
        <v>3.9440618019359608E-2</v>
      </c>
      <c r="Y3" s="125">
        <f>IF($V$61="y",(IF(U3&lt;9,U3+1,U3)),U3)</f>
        <v>7</v>
      </c>
      <c r="Z3" s="126">
        <f t="shared" ref="Z3:Z34" si="3">HLOOKUP(1+3,boeprop2326,Y3+1)</f>
        <v>46284</v>
      </c>
      <c r="AA3" s="128">
        <f>Z3/V3-1</f>
        <v>3.6108437241163083E-2</v>
      </c>
    </row>
    <row r="4" spans="1:27" s="123" customFormat="1" ht="15" customHeight="1" x14ac:dyDescent="0.25">
      <c r="A4" s="119" t="s">
        <v>45</v>
      </c>
      <c r="B4" s="120" t="s">
        <v>6</v>
      </c>
      <c r="C4" s="121">
        <v>44816</v>
      </c>
      <c r="D4" s="121">
        <v>45181</v>
      </c>
      <c r="E4" s="122">
        <v>1</v>
      </c>
      <c r="F4" s="121" t="s">
        <v>43</v>
      </c>
      <c r="G4" s="123" t="s">
        <v>46</v>
      </c>
      <c r="H4" s="124">
        <v>1</v>
      </c>
      <c r="I4" s="125">
        <v>1</v>
      </c>
      <c r="J4" s="126">
        <v>36490</v>
      </c>
      <c r="K4" s="127"/>
      <c r="M4" s="125">
        <f t="shared" ref="M4:M55" si="4">IF(N$61="y",(IF(I4&lt;4,4,(IF(I4&lt;8,I4+1,I4)))),I4)</f>
        <v>4</v>
      </c>
      <c r="N4" s="126">
        <f t="shared" si="0"/>
        <v>41387</v>
      </c>
      <c r="O4" s="128">
        <f t="shared" ref="O4:O55" si="5">N4/J4-1</f>
        <v>0.13420115100027408</v>
      </c>
      <c r="Q4" s="125">
        <f t="shared" ref="Q4:Q55" si="6">IF($R$61="y",(IF(M4&lt;8,M4+1,M4)),M4)</f>
        <v>5</v>
      </c>
      <c r="R4" s="126">
        <f t="shared" si="1"/>
        <v>42976</v>
      </c>
      <c r="S4" s="128">
        <f t="shared" ref="S4:S55" si="7">R4/N4-1</f>
        <v>3.8393698504361362E-2</v>
      </c>
      <c r="T4" s="118"/>
      <c r="U4" s="125">
        <f t="shared" ref="U4:U55" si="8">IF($V$61="y",(IF(Q4&lt;9,Q4+1,Q4)),Q4)</f>
        <v>6</v>
      </c>
      <c r="V4" s="126">
        <f t="shared" si="2"/>
        <v>44671</v>
      </c>
      <c r="W4" s="128">
        <f t="shared" ref="W4:W55" si="9">V4/R4-1</f>
        <v>3.9440618019359608E-2</v>
      </c>
      <c r="Y4" s="125">
        <f t="shared" ref="Y4:Y55" si="10">IF($V$61="y",(IF(U4&lt;9,U4+1,U4)),U4)</f>
        <v>7</v>
      </c>
      <c r="Z4" s="126">
        <f t="shared" si="3"/>
        <v>46284</v>
      </c>
      <c r="AA4" s="128">
        <f t="shared" ref="AA4:AA55" si="11">Z4/V4-1</f>
        <v>3.6108437241163083E-2</v>
      </c>
    </row>
    <row r="5" spans="1:27" s="123" customFormat="1" ht="15" customHeight="1" x14ac:dyDescent="0.25">
      <c r="A5" s="119" t="s">
        <v>47</v>
      </c>
      <c r="B5" s="120" t="s">
        <v>6</v>
      </c>
      <c r="C5" s="121">
        <v>44810</v>
      </c>
      <c r="D5" s="121">
        <v>45175</v>
      </c>
      <c r="E5" s="122">
        <v>1</v>
      </c>
      <c r="F5" s="121" t="s">
        <v>43</v>
      </c>
      <c r="G5" s="123" t="s">
        <v>48</v>
      </c>
      <c r="H5" s="124">
        <v>1</v>
      </c>
      <c r="I5" s="125">
        <v>1</v>
      </c>
      <c r="J5" s="126">
        <v>36490</v>
      </c>
      <c r="K5" s="127"/>
      <c r="M5" s="125">
        <f t="shared" si="4"/>
        <v>4</v>
      </c>
      <c r="N5" s="126">
        <f t="shared" si="0"/>
        <v>41387</v>
      </c>
      <c r="O5" s="128">
        <f t="shared" si="5"/>
        <v>0.13420115100027408</v>
      </c>
      <c r="Q5" s="125">
        <f t="shared" si="6"/>
        <v>5</v>
      </c>
      <c r="R5" s="126">
        <f t="shared" si="1"/>
        <v>42976</v>
      </c>
      <c r="S5" s="128">
        <f t="shared" si="7"/>
        <v>3.8393698504361362E-2</v>
      </c>
      <c r="T5" s="118"/>
      <c r="U5" s="125">
        <f t="shared" si="8"/>
        <v>6</v>
      </c>
      <c r="V5" s="126">
        <f t="shared" si="2"/>
        <v>44671</v>
      </c>
      <c r="W5" s="128">
        <f t="shared" si="9"/>
        <v>3.9440618019359608E-2</v>
      </c>
      <c r="Y5" s="125">
        <f t="shared" si="10"/>
        <v>7</v>
      </c>
      <c r="Z5" s="126">
        <f t="shared" si="3"/>
        <v>46284</v>
      </c>
      <c r="AA5" s="128">
        <f t="shared" si="11"/>
        <v>3.6108437241163083E-2</v>
      </c>
    </row>
    <row r="6" spans="1:27" s="123" customFormat="1" ht="15" customHeight="1" x14ac:dyDescent="0.25">
      <c r="A6" s="119" t="s">
        <v>49</v>
      </c>
      <c r="B6" s="120" t="s">
        <v>6</v>
      </c>
      <c r="C6" s="121">
        <v>44852</v>
      </c>
      <c r="D6" s="121">
        <v>45199</v>
      </c>
      <c r="E6" s="122">
        <v>-0.05</v>
      </c>
      <c r="F6" s="121" t="s">
        <v>43</v>
      </c>
      <c r="G6" s="123" t="s">
        <v>50</v>
      </c>
      <c r="H6" s="124">
        <v>1</v>
      </c>
      <c r="I6" s="125">
        <v>1</v>
      </c>
      <c r="J6" s="126">
        <v>36490</v>
      </c>
      <c r="M6" s="125">
        <f t="shared" si="4"/>
        <v>4</v>
      </c>
      <c r="N6" s="126">
        <f t="shared" si="0"/>
        <v>41387</v>
      </c>
      <c r="O6" s="128">
        <f t="shared" si="5"/>
        <v>0.13420115100027408</v>
      </c>
      <c r="Q6" s="125">
        <f t="shared" si="6"/>
        <v>5</v>
      </c>
      <c r="R6" s="126">
        <f t="shared" si="1"/>
        <v>42976</v>
      </c>
      <c r="S6" s="128">
        <f t="shared" si="7"/>
        <v>3.8393698504361362E-2</v>
      </c>
      <c r="U6" s="125">
        <f t="shared" si="8"/>
        <v>6</v>
      </c>
      <c r="V6" s="126">
        <f t="shared" si="2"/>
        <v>44671</v>
      </c>
      <c r="W6" s="128">
        <f t="shared" si="9"/>
        <v>3.9440618019359608E-2</v>
      </c>
      <c r="Y6" s="125">
        <f t="shared" si="10"/>
        <v>7</v>
      </c>
      <c r="Z6" s="126">
        <f t="shared" si="3"/>
        <v>46284</v>
      </c>
      <c r="AA6" s="128">
        <f t="shared" si="11"/>
        <v>3.6108437241163083E-2</v>
      </c>
    </row>
    <row r="7" spans="1:27" s="123" customFormat="1" ht="15" customHeight="1" x14ac:dyDescent="0.25">
      <c r="A7" s="119" t="s">
        <v>51</v>
      </c>
      <c r="B7" s="120" t="s">
        <v>6</v>
      </c>
      <c r="C7" s="121">
        <v>44810</v>
      </c>
      <c r="D7" s="121">
        <v>45175</v>
      </c>
      <c r="E7" s="122">
        <v>1</v>
      </c>
      <c r="F7" s="121" t="s">
        <v>43</v>
      </c>
      <c r="G7" s="123" t="s">
        <v>52</v>
      </c>
      <c r="H7" s="124">
        <v>1</v>
      </c>
      <c r="I7" s="125">
        <v>1</v>
      </c>
      <c r="J7" s="126">
        <v>36490</v>
      </c>
      <c r="K7" s="127"/>
      <c r="M7" s="125">
        <f t="shared" si="4"/>
        <v>4</v>
      </c>
      <c r="N7" s="126">
        <f t="shared" si="0"/>
        <v>41387</v>
      </c>
      <c r="O7" s="128">
        <f t="shared" si="5"/>
        <v>0.13420115100027408</v>
      </c>
      <c r="Q7" s="125">
        <f t="shared" si="6"/>
        <v>5</v>
      </c>
      <c r="R7" s="126">
        <f t="shared" si="1"/>
        <v>42976</v>
      </c>
      <c r="S7" s="128">
        <f t="shared" si="7"/>
        <v>3.8393698504361362E-2</v>
      </c>
      <c r="U7" s="125">
        <f t="shared" si="8"/>
        <v>6</v>
      </c>
      <c r="V7" s="126">
        <f t="shared" si="2"/>
        <v>44671</v>
      </c>
      <c r="W7" s="128">
        <f t="shared" si="9"/>
        <v>3.9440618019359608E-2</v>
      </c>
      <c r="Y7" s="125">
        <f t="shared" si="10"/>
        <v>7</v>
      </c>
      <c r="Z7" s="126">
        <f t="shared" si="3"/>
        <v>46284</v>
      </c>
      <c r="AA7" s="128">
        <f t="shared" si="11"/>
        <v>3.6108437241163083E-2</v>
      </c>
    </row>
    <row r="8" spans="1:27" s="123" customFormat="1" ht="15" customHeight="1" x14ac:dyDescent="0.25">
      <c r="A8" s="119" t="s">
        <v>53</v>
      </c>
      <c r="B8" s="120" t="s">
        <v>6</v>
      </c>
      <c r="C8" s="121">
        <v>44816</v>
      </c>
      <c r="D8" s="121">
        <v>45181</v>
      </c>
      <c r="E8" s="122">
        <v>1</v>
      </c>
      <c r="F8" s="121" t="s">
        <v>43</v>
      </c>
      <c r="G8" s="123" t="s">
        <v>54</v>
      </c>
      <c r="H8" s="124">
        <v>1</v>
      </c>
      <c r="I8" s="125">
        <v>1</v>
      </c>
      <c r="J8" s="126">
        <v>36490</v>
      </c>
      <c r="K8" s="127"/>
      <c r="M8" s="125">
        <f t="shared" si="4"/>
        <v>4</v>
      </c>
      <c r="N8" s="126">
        <f t="shared" si="0"/>
        <v>41387</v>
      </c>
      <c r="O8" s="128">
        <f t="shared" si="5"/>
        <v>0.13420115100027408</v>
      </c>
      <c r="Q8" s="125">
        <f t="shared" si="6"/>
        <v>5</v>
      </c>
      <c r="R8" s="126">
        <f t="shared" si="1"/>
        <v>42976</v>
      </c>
      <c r="S8" s="128">
        <f t="shared" si="7"/>
        <v>3.8393698504361362E-2</v>
      </c>
      <c r="U8" s="125">
        <f t="shared" si="8"/>
        <v>6</v>
      </c>
      <c r="V8" s="126">
        <f t="shared" si="2"/>
        <v>44671</v>
      </c>
      <c r="W8" s="128">
        <f t="shared" si="9"/>
        <v>3.9440618019359608E-2</v>
      </c>
      <c r="Y8" s="125">
        <f t="shared" si="10"/>
        <v>7</v>
      </c>
      <c r="Z8" s="126">
        <f t="shared" si="3"/>
        <v>46284</v>
      </c>
      <c r="AA8" s="128">
        <f t="shared" si="11"/>
        <v>3.6108437241163083E-2</v>
      </c>
    </row>
    <row r="9" spans="1:27" s="123" customFormat="1" ht="15" customHeight="1" x14ac:dyDescent="0.25">
      <c r="A9" s="119" t="s">
        <v>55</v>
      </c>
      <c r="B9" s="120" t="s">
        <v>6</v>
      </c>
      <c r="C9" s="121">
        <v>44816</v>
      </c>
      <c r="D9" s="121">
        <v>45181</v>
      </c>
      <c r="E9" s="122">
        <v>1</v>
      </c>
      <c r="F9" s="121" t="s">
        <v>43</v>
      </c>
      <c r="G9" s="123" t="s">
        <v>56</v>
      </c>
      <c r="H9" s="124">
        <v>1</v>
      </c>
      <c r="I9" s="125">
        <v>1</v>
      </c>
      <c r="J9" s="126">
        <v>36490</v>
      </c>
      <c r="K9" s="127"/>
      <c r="M9" s="125">
        <f t="shared" si="4"/>
        <v>4</v>
      </c>
      <c r="N9" s="126">
        <f t="shared" si="0"/>
        <v>41387</v>
      </c>
      <c r="O9" s="128">
        <f t="shared" si="5"/>
        <v>0.13420115100027408</v>
      </c>
      <c r="Q9" s="125">
        <f t="shared" si="6"/>
        <v>5</v>
      </c>
      <c r="R9" s="126">
        <f t="shared" si="1"/>
        <v>42976</v>
      </c>
      <c r="S9" s="128">
        <f t="shared" si="7"/>
        <v>3.8393698504361362E-2</v>
      </c>
      <c r="U9" s="125">
        <f t="shared" si="8"/>
        <v>6</v>
      </c>
      <c r="V9" s="126">
        <f t="shared" si="2"/>
        <v>44671</v>
      </c>
      <c r="W9" s="128">
        <f t="shared" si="9"/>
        <v>3.9440618019359608E-2</v>
      </c>
      <c r="Y9" s="125">
        <f t="shared" si="10"/>
        <v>7</v>
      </c>
      <c r="Z9" s="126">
        <f t="shared" si="3"/>
        <v>46284</v>
      </c>
      <c r="AA9" s="128">
        <f t="shared" si="11"/>
        <v>3.6108437241163083E-2</v>
      </c>
    </row>
    <row r="10" spans="1:27" s="123" customFormat="1" ht="15" customHeight="1" x14ac:dyDescent="0.25">
      <c r="A10" s="119" t="s">
        <v>57</v>
      </c>
      <c r="B10" s="120" t="s">
        <v>6</v>
      </c>
      <c r="C10" s="121">
        <v>44811</v>
      </c>
      <c r="D10" s="121">
        <v>45176</v>
      </c>
      <c r="E10" s="122">
        <v>1</v>
      </c>
      <c r="F10" s="121" t="s">
        <v>43</v>
      </c>
      <c r="G10" s="123" t="s">
        <v>58</v>
      </c>
      <c r="H10" s="124">
        <v>1</v>
      </c>
      <c r="I10" s="125">
        <v>1</v>
      </c>
      <c r="J10" s="126">
        <v>36490</v>
      </c>
      <c r="K10" s="127"/>
      <c r="M10" s="125">
        <f t="shared" si="4"/>
        <v>4</v>
      </c>
      <c r="N10" s="126">
        <f t="shared" si="0"/>
        <v>41387</v>
      </c>
      <c r="O10" s="128">
        <f t="shared" si="5"/>
        <v>0.13420115100027408</v>
      </c>
      <c r="Q10" s="125">
        <f t="shared" si="6"/>
        <v>5</v>
      </c>
      <c r="R10" s="126">
        <f t="shared" si="1"/>
        <v>42976</v>
      </c>
      <c r="S10" s="128">
        <f t="shared" si="7"/>
        <v>3.8393698504361362E-2</v>
      </c>
      <c r="U10" s="125">
        <f t="shared" si="8"/>
        <v>6</v>
      </c>
      <c r="V10" s="126">
        <f t="shared" si="2"/>
        <v>44671</v>
      </c>
      <c r="W10" s="128">
        <f t="shared" si="9"/>
        <v>3.9440618019359608E-2</v>
      </c>
      <c r="Y10" s="125">
        <f t="shared" si="10"/>
        <v>7</v>
      </c>
      <c r="Z10" s="126">
        <f t="shared" si="3"/>
        <v>46284</v>
      </c>
      <c r="AA10" s="128">
        <f t="shared" si="11"/>
        <v>3.6108437241163083E-2</v>
      </c>
    </row>
    <row r="11" spans="1:27" s="123" customFormat="1" ht="15" customHeight="1" x14ac:dyDescent="0.25">
      <c r="A11" s="119" t="s">
        <v>59</v>
      </c>
      <c r="B11" s="120" t="s">
        <v>6</v>
      </c>
      <c r="C11" s="121">
        <v>44810</v>
      </c>
      <c r="D11" s="121">
        <v>45175</v>
      </c>
      <c r="E11" s="122">
        <v>1</v>
      </c>
      <c r="F11" s="121" t="s">
        <v>43</v>
      </c>
      <c r="G11" s="123" t="s">
        <v>56</v>
      </c>
      <c r="H11" s="124">
        <v>1</v>
      </c>
      <c r="I11" s="125">
        <v>1</v>
      </c>
      <c r="J11" s="126">
        <v>36490</v>
      </c>
      <c r="K11" s="127"/>
      <c r="M11" s="125">
        <f t="shared" si="4"/>
        <v>4</v>
      </c>
      <c r="N11" s="126">
        <f t="shared" si="0"/>
        <v>41387</v>
      </c>
      <c r="O11" s="128">
        <f t="shared" si="5"/>
        <v>0.13420115100027408</v>
      </c>
      <c r="Q11" s="125">
        <f t="shared" si="6"/>
        <v>5</v>
      </c>
      <c r="R11" s="126">
        <f t="shared" si="1"/>
        <v>42976</v>
      </c>
      <c r="S11" s="128">
        <f t="shared" si="7"/>
        <v>3.8393698504361362E-2</v>
      </c>
      <c r="U11" s="125">
        <f t="shared" si="8"/>
        <v>6</v>
      </c>
      <c r="V11" s="126">
        <f t="shared" si="2"/>
        <v>44671</v>
      </c>
      <c r="W11" s="128">
        <f t="shared" si="9"/>
        <v>3.9440618019359608E-2</v>
      </c>
      <c r="Y11" s="125">
        <f t="shared" si="10"/>
        <v>7</v>
      </c>
      <c r="Z11" s="126">
        <f t="shared" si="3"/>
        <v>46284</v>
      </c>
      <c r="AA11" s="128">
        <f t="shared" si="11"/>
        <v>3.6108437241163083E-2</v>
      </c>
    </row>
    <row r="12" spans="1:27" s="123" customFormat="1" ht="15" customHeight="1" x14ac:dyDescent="0.25">
      <c r="A12" s="119" t="s">
        <v>60</v>
      </c>
      <c r="B12" s="120" t="s">
        <v>6</v>
      </c>
      <c r="C12" s="121">
        <v>44860</v>
      </c>
      <c r="D12" s="121">
        <v>45225</v>
      </c>
      <c r="E12" s="122">
        <v>0</v>
      </c>
      <c r="F12" s="121" t="s">
        <v>43</v>
      </c>
      <c r="G12" s="123" t="s">
        <v>61</v>
      </c>
      <c r="H12" s="124">
        <v>1</v>
      </c>
      <c r="I12" s="125">
        <v>1</v>
      </c>
      <c r="J12" s="126">
        <v>36490</v>
      </c>
      <c r="M12" s="125">
        <f t="shared" si="4"/>
        <v>4</v>
      </c>
      <c r="N12" s="126">
        <f t="shared" si="0"/>
        <v>41387</v>
      </c>
      <c r="O12" s="128">
        <f t="shared" si="5"/>
        <v>0.13420115100027408</v>
      </c>
      <c r="Q12" s="125">
        <f t="shared" si="6"/>
        <v>5</v>
      </c>
      <c r="R12" s="126">
        <f t="shared" si="1"/>
        <v>42976</v>
      </c>
      <c r="S12" s="128">
        <f t="shared" si="7"/>
        <v>3.8393698504361362E-2</v>
      </c>
      <c r="U12" s="125">
        <f t="shared" si="8"/>
        <v>6</v>
      </c>
      <c r="V12" s="126">
        <f t="shared" si="2"/>
        <v>44671</v>
      </c>
      <c r="W12" s="128">
        <f t="shared" si="9"/>
        <v>3.9440618019359608E-2</v>
      </c>
      <c r="Y12" s="125">
        <f t="shared" si="10"/>
        <v>7</v>
      </c>
      <c r="Z12" s="126">
        <f t="shared" si="3"/>
        <v>46284</v>
      </c>
      <c r="AA12" s="128">
        <f t="shared" si="11"/>
        <v>3.6108437241163083E-2</v>
      </c>
    </row>
    <row r="13" spans="1:27" s="123" customFormat="1" ht="15" customHeight="1" x14ac:dyDescent="0.25">
      <c r="A13" s="119" t="s">
        <v>62</v>
      </c>
      <c r="B13" s="120" t="s">
        <v>6</v>
      </c>
      <c r="C13" s="121">
        <v>44810</v>
      </c>
      <c r="D13" s="121">
        <v>45175</v>
      </c>
      <c r="E13" s="122">
        <v>1</v>
      </c>
      <c r="F13" s="121" t="s">
        <v>43</v>
      </c>
      <c r="G13" s="123" t="s">
        <v>63</v>
      </c>
      <c r="H13" s="124">
        <v>1</v>
      </c>
      <c r="I13" s="125">
        <v>1</v>
      </c>
      <c r="J13" s="126">
        <v>36490</v>
      </c>
      <c r="K13" s="127"/>
      <c r="M13" s="125">
        <f t="shared" si="4"/>
        <v>4</v>
      </c>
      <c r="N13" s="126">
        <f t="shared" si="0"/>
        <v>41387</v>
      </c>
      <c r="O13" s="128">
        <f t="shared" si="5"/>
        <v>0.13420115100027408</v>
      </c>
      <c r="Q13" s="125">
        <f t="shared" si="6"/>
        <v>5</v>
      </c>
      <c r="R13" s="126">
        <f t="shared" si="1"/>
        <v>42976</v>
      </c>
      <c r="S13" s="128">
        <f t="shared" si="7"/>
        <v>3.8393698504361362E-2</v>
      </c>
      <c r="U13" s="125">
        <f t="shared" si="8"/>
        <v>6</v>
      </c>
      <c r="V13" s="126">
        <f t="shared" si="2"/>
        <v>44671</v>
      </c>
      <c r="W13" s="128">
        <f t="shared" si="9"/>
        <v>3.9440618019359608E-2</v>
      </c>
      <c r="Y13" s="125">
        <f t="shared" si="10"/>
        <v>7</v>
      </c>
      <c r="Z13" s="126">
        <f t="shared" si="3"/>
        <v>46284</v>
      </c>
      <c r="AA13" s="128">
        <f t="shared" si="11"/>
        <v>3.6108437241163083E-2</v>
      </c>
    </row>
    <row r="14" spans="1:27" s="123" customFormat="1" ht="15" customHeight="1" x14ac:dyDescent="0.25">
      <c r="A14" s="119" t="s">
        <v>64</v>
      </c>
      <c r="B14" s="120" t="s">
        <v>6</v>
      </c>
      <c r="C14" s="121">
        <v>44858</v>
      </c>
      <c r="D14" s="121">
        <v>45199</v>
      </c>
      <c r="E14" s="122">
        <v>-6.6666666666666666E-2</v>
      </c>
      <c r="F14" s="121" t="s">
        <v>43</v>
      </c>
      <c r="G14" s="123" t="s">
        <v>65</v>
      </c>
      <c r="H14" s="124">
        <v>1</v>
      </c>
      <c r="I14" s="125">
        <v>1</v>
      </c>
      <c r="J14" s="126">
        <v>36490</v>
      </c>
      <c r="K14" s="127"/>
      <c r="M14" s="125">
        <f t="shared" si="4"/>
        <v>4</v>
      </c>
      <c r="N14" s="126">
        <f t="shared" si="0"/>
        <v>41387</v>
      </c>
      <c r="O14" s="128">
        <f t="shared" si="5"/>
        <v>0.13420115100027408</v>
      </c>
      <c r="Q14" s="125">
        <f t="shared" si="6"/>
        <v>5</v>
      </c>
      <c r="R14" s="126">
        <f t="shared" si="1"/>
        <v>42976</v>
      </c>
      <c r="S14" s="128">
        <f t="shared" si="7"/>
        <v>3.8393698504361362E-2</v>
      </c>
      <c r="U14" s="125">
        <f t="shared" si="8"/>
        <v>6</v>
      </c>
      <c r="V14" s="126">
        <f t="shared" si="2"/>
        <v>44671</v>
      </c>
      <c r="W14" s="128">
        <f t="shared" si="9"/>
        <v>3.9440618019359608E-2</v>
      </c>
      <c r="Y14" s="125">
        <f t="shared" si="10"/>
        <v>7</v>
      </c>
      <c r="Z14" s="126">
        <f t="shared" si="3"/>
        <v>46284</v>
      </c>
      <c r="AA14" s="128">
        <f t="shared" si="11"/>
        <v>3.6108437241163083E-2</v>
      </c>
    </row>
    <row r="15" spans="1:27" s="123" customFormat="1" ht="15" customHeight="1" x14ac:dyDescent="0.25">
      <c r="A15" s="119" t="s">
        <v>66</v>
      </c>
      <c r="B15" s="120" t="s">
        <v>6</v>
      </c>
      <c r="C15" s="121">
        <v>44816</v>
      </c>
      <c r="D15" s="121">
        <v>45181</v>
      </c>
      <c r="E15" s="122">
        <v>1</v>
      </c>
      <c r="F15" s="121" t="s">
        <v>43</v>
      </c>
      <c r="G15" s="123" t="s">
        <v>67</v>
      </c>
      <c r="H15" s="124">
        <v>1</v>
      </c>
      <c r="I15" s="125">
        <v>1</v>
      </c>
      <c r="J15" s="126">
        <v>36490</v>
      </c>
      <c r="K15" s="127"/>
      <c r="M15" s="125">
        <f t="shared" si="4"/>
        <v>4</v>
      </c>
      <c r="N15" s="126">
        <f t="shared" si="0"/>
        <v>41387</v>
      </c>
      <c r="O15" s="128">
        <f t="shared" si="5"/>
        <v>0.13420115100027408</v>
      </c>
      <c r="Q15" s="125">
        <f t="shared" si="6"/>
        <v>5</v>
      </c>
      <c r="R15" s="126">
        <f t="shared" si="1"/>
        <v>42976</v>
      </c>
      <c r="S15" s="128">
        <f t="shared" si="7"/>
        <v>3.8393698504361362E-2</v>
      </c>
      <c r="U15" s="125">
        <f t="shared" si="8"/>
        <v>6</v>
      </c>
      <c r="V15" s="126">
        <f t="shared" si="2"/>
        <v>44671</v>
      </c>
      <c r="W15" s="128">
        <f t="shared" si="9"/>
        <v>3.9440618019359608E-2</v>
      </c>
      <c r="Y15" s="125">
        <f t="shared" si="10"/>
        <v>7</v>
      </c>
      <c r="Z15" s="126">
        <f t="shared" si="3"/>
        <v>46284</v>
      </c>
      <c r="AA15" s="128">
        <f t="shared" si="11"/>
        <v>3.6108437241163083E-2</v>
      </c>
    </row>
    <row r="16" spans="1:27" s="123" customFormat="1" ht="15" customHeight="1" x14ac:dyDescent="0.25">
      <c r="A16" s="119" t="s">
        <v>68</v>
      </c>
      <c r="B16" s="120" t="s">
        <v>6</v>
      </c>
      <c r="C16" s="121">
        <v>44834</v>
      </c>
      <c r="D16" s="121">
        <v>44834</v>
      </c>
      <c r="E16" s="122">
        <v>121.75</v>
      </c>
      <c r="F16" s="121" t="s">
        <v>43</v>
      </c>
      <c r="G16" s="123" t="s">
        <v>69</v>
      </c>
      <c r="H16" s="124">
        <v>1</v>
      </c>
      <c r="I16" s="125">
        <v>1</v>
      </c>
      <c r="J16" s="126">
        <v>36490</v>
      </c>
      <c r="M16" s="125">
        <f t="shared" si="4"/>
        <v>4</v>
      </c>
      <c r="N16" s="126">
        <f t="shared" si="0"/>
        <v>41387</v>
      </c>
      <c r="O16" s="128">
        <f t="shared" si="5"/>
        <v>0.13420115100027408</v>
      </c>
      <c r="Q16" s="125">
        <f t="shared" si="6"/>
        <v>5</v>
      </c>
      <c r="R16" s="126">
        <f t="shared" si="1"/>
        <v>42976</v>
      </c>
      <c r="S16" s="128">
        <f t="shared" si="7"/>
        <v>3.8393698504361362E-2</v>
      </c>
      <c r="U16" s="125">
        <f t="shared" si="8"/>
        <v>6</v>
      </c>
      <c r="V16" s="126">
        <f t="shared" si="2"/>
        <v>44671</v>
      </c>
      <c r="W16" s="128">
        <f t="shared" si="9"/>
        <v>3.9440618019359608E-2</v>
      </c>
      <c r="Y16" s="125">
        <f t="shared" si="10"/>
        <v>7</v>
      </c>
      <c r="Z16" s="126">
        <f t="shared" si="3"/>
        <v>46284</v>
      </c>
      <c r="AA16" s="128">
        <f t="shared" si="11"/>
        <v>3.6108437241163083E-2</v>
      </c>
    </row>
    <row r="17" spans="1:27" s="123" customFormat="1" ht="15" customHeight="1" x14ac:dyDescent="0.25">
      <c r="A17" s="119" t="s">
        <v>68</v>
      </c>
      <c r="B17" s="120" t="s">
        <v>6</v>
      </c>
      <c r="C17" s="121">
        <v>44834</v>
      </c>
      <c r="D17" s="121">
        <v>44834</v>
      </c>
      <c r="E17" s="122">
        <v>123.7</v>
      </c>
      <c r="F17" s="121" t="s">
        <v>43</v>
      </c>
      <c r="G17" s="123" t="s">
        <v>70</v>
      </c>
      <c r="H17" s="124">
        <v>1</v>
      </c>
      <c r="I17" s="125">
        <v>1</v>
      </c>
      <c r="J17" s="126">
        <v>36490</v>
      </c>
      <c r="K17" s="127"/>
      <c r="M17" s="125">
        <f t="shared" si="4"/>
        <v>4</v>
      </c>
      <c r="N17" s="126">
        <f t="shared" si="0"/>
        <v>41387</v>
      </c>
      <c r="O17" s="128">
        <f t="shared" si="5"/>
        <v>0.13420115100027408</v>
      </c>
      <c r="Q17" s="125">
        <f t="shared" si="6"/>
        <v>5</v>
      </c>
      <c r="R17" s="126">
        <f t="shared" si="1"/>
        <v>42976</v>
      </c>
      <c r="S17" s="128">
        <f t="shared" si="7"/>
        <v>3.8393698504361362E-2</v>
      </c>
      <c r="U17" s="125">
        <f t="shared" si="8"/>
        <v>6</v>
      </c>
      <c r="V17" s="126">
        <f t="shared" si="2"/>
        <v>44671</v>
      </c>
      <c r="W17" s="128">
        <f t="shared" si="9"/>
        <v>3.9440618019359608E-2</v>
      </c>
      <c r="Y17" s="125">
        <f t="shared" si="10"/>
        <v>7</v>
      </c>
      <c r="Z17" s="126">
        <f t="shared" si="3"/>
        <v>46284</v>
      </c>
      <c r="AA17" s="128">
        <f t="shared" si="11"/>
        <v>3.6108437241163083E-2</v>
      </c>
    </row>
    <row r="18" spans="1:27" s="123" customFormat="1" ht="15" customHeight="1" x14ac:dyDescent="0.25">
      <c r="A18" s="119" t="s">
        <v>71</v>
      </c>
      <c r="B18" s="120" t="s">
        <v>6</v>
      </c>
      <c r="C18" s="121">
        <v>45000</v>
      </c>
      <c r="D18" s="121">
        <v>45199</v>
      </c>
      <c r="E18" s="122">
        <v>-0.45833333333333331</v>
      </c>
      <c r="F18" s="121" t="s">
        <v>43</v>
      </c>
      <c r="G18" s="123" t="s">
        <v>72</v>
      </c>
      <c r="H18" s="124">
        <v>1</v>
      </c>
      <c r="I18" s="125">
        <v>1</v>
      </c>
      <c r="J18" s="126">
        <v>36490</v>
      </c>
      <c r="M18" s="125">
        <f t="shared" si="4"/>
        <v>4</v>
      </c>
      <c r="N18" s="126">
        <f t="shared" si="0"/>
        <v>41387</v>
      </c>
      <c r="O18" s="128">
        <f t="shared" si="5"/>
        <v>0.13420115100027408</v>
      </c>
      <c r="Q18" s="125">
        <f t="shared" si="6"/>
        <v>5</v>
      </c>
      <c r="R18" s="126">
        <f t="shared" si="1"/>
        <v>42976</v>
      </c>
      <c r="S18" s="128">
        <f t="shared" si="7"/>
        <v>3.8393698504361362E-2</v>
      </c>
      <c r="U18" s="125">
        <f t="shared" si="8"/>
        <v>6</v>
      </c>
      <c r="V18" s="126">
        <f t="shared" si="2"/>
        <v>44671</v>
      </c>
      <c r="W18" s="128">
        <f t="shared" si="9"/>
        <v>3.9440618019359608E-2</v>
      </c>
      <c r="Y18" s="125">
        <f t="shared" si="10"/>
        <v>7</v>
      </c>
      <c r="Z18" s="126">
        <f t="shared" si="3"/>
        <v>46284</v>
      </c>
      <c r="AA18" s="128">
        <f t="shared" si="11"/>
        <v>3.6108437241163083E-2</v>
      </c>
    </row>
    <row r="19" spans="1:27" s="123" customFormat="1" ht="15" customHeight="1" x14ac:dyDescent="0.25">
      <c r="A19" s="119" t="s">
        <v>73</v>
      </c>
      <c r="B19" s="120" t="s">
        <v>6</v>
      </c>
      <c r="C19" s="121">
        <v>44634</v>
      </c>
      <c r="D19" s="121">
        <v>45180</v>
      </c>
      <c r="E19" s="122">
        <v>0.49166666666666664</v>
      </c>
      <c r="F19" s="121" t="s">
        <v>43</v>
      </c>
      <c r="G19" s="123" t="s">
        <v>72</v>
      </c>
      <c r="H19" s="124">
        <v>1</v>
      </c>
      <c r="I19" s="125">
        <v>2</v>
      </c>
      <c r="J19" s="126">
        <v>38118</v>
      </c>
      <c r="K19" s="127"/>
      <c r="M19" s="125">
        <f t="shared" si="4"/>
        <v>4</v>
      </c>
      <c r="N19" s="126">
        <f t="shared" si="0"/>
        <v>41387</v>
      </c>
      <c r="O19" s="128">
        <f t="shared" si="5"/>
        <v>8.57600083949841E-2</v>
      </c>
      <c r="Q19" s="125">
        <f t="shared" si="6"/>
        <v>5</v>
      </c>
      <c r="R19" s="126">
        <f t="shared" si="1"/>
        <v>42976</v>
      </c>
      <c r="S19" s="128">
        <f t="shared" si="7"/>
        <v>3.8393698504361362E-2</v>
      </c>
      <c r="U19" s="125">
        <f t="shared" si="8"/>
        <v>6</v>
      </c>
      <c r="V19" s="126">
        <f t="shared" si="2"/>
        <v>44671</v>
      </c>
      <c r="W19" s="128">
        <f t="shared" si="9"/>
        <v>3.9440618019359608E-2</v>
      </c>
      <c r="Y19" s="125">
        <f t="shared" si="10"/>
        <v>7</v>
      </c>
      <c r="Z19" s="126">
        <f t="shared" si="3"/>
        <v>46284</v>
      </c>
      <c r="AA19" s="128">
        <f t="shared" si="11"/>
        <v>3.6108437241163083E-2</v>
      </c>
    </row>
    <row r="20" spans="1:27" s="123" customFormat="1" ht="15" customHeight="1" x14ac:dyDescent="0.25">
      <c r="A20" s="119" t="s">
        <v>74</v>
      </c>
      <c r="B20" s="120" t="s">
        <v>6</v>
      </c>
      <c r="C20" s="121">
        <v>44687</v>
      </c>
      <c r="D20" s="121">
        <v>44877</v>
      </c>
      <c r="E20" s="122">
        <v>-0.48333333333333334</v>
      </c>
      <c r="F20" s="121" t="s">
        <v>43</v>
      </c>
      <c r="G20" s="123" t="s">
        <v>75</v>
      </c>
      <c r="H20" s="124">
        <v>1</v>
      </c>
      <c r="I20" s="125">
        <v>2</v>
      </c>
      <c r="J20" s="126">
        <v>38118</v>
      </c>
      <c r="M20" s="125">
        <f t="shared" si="4"/>
        <v>4</v>
      </c>
      <c r="N20" s="126">
        <f t="shared" si="0"/>
        <v>41387</v>
      </c>
      <c r="O20" s="128">
        <f t="shared" si="5"/>
        <v>8.57600083949841E-2</v>
      </c>
      <c r="Q20" s="125">
        <f t="shared" si="6"/>
        <v>5</v>
      </c>
      <c r="R20" s="126">
        <f t="shared" si="1"/>
        <v>42976</v>
      </c>
      <c r="S20" s="128">
        <f t="shared" si="7"/>
        <v>3.8393698504361362E-2</v>
      </c>
      <c r="U20" s="125">
        <f t="shared" si="8"/>
        <v>6</v>
      </c>
      <c r="V20" s="126">
        <f t="shared" si="2"/>
        <v>44671</v>
      </c>
      <c r="W20" s="128">
        <f t="shared" si="9"/>
        <v>3.9440618019359608E-2</v>
      </c>
      <c r="Y20" s="125">
        <f t="shared" si="10"/>
        <v>7</v>
      </c>
      <c r="Z20" s="126">
        <f t="shared" si="3"/>
        <v>46284</v>
      </c>
      <c r="AA20" s="128">
        <f t="shared" si="11"/>
        <v>3.6108437241163083E-2</v>
      </c>
    </row>
    <row r="21" spans="1:27" s="123" customFormat="1" ht="15" customHeight="1" x14ac:dyDescent="0.25">
      <c r="A21" s="119" t="s">
        <v>76</v>
      </c>
      <c r="B21" s="120" t="s">
        <v>6</v>
      </c>
      <c r="C21" s="121">
        <v>44690</v>
      </c>
      <c r="D21" s="121">
        <v>44832</v>
      </c>
      <c r="E21" s="122">
        <v>-0.61388888888888904</v>
      </c>
      <c r="F21" s="121" t="s">
        <v>43</v>
      </c>
      <c r="G21" s="123" t="s">
        <v>77</v>
      </c>
      <c r="H21" s="124">
        <v>1</v>
      </c>
      <c r="I21" s="125">
        <v>2</v>
      </c>
      <c r="J21" s="126">
        <v>38118</v>
      </c>
      <c r="K21" s="127"/>
      <c r="M21" s="125">
        <f t="shared" si="4"/>
        <v>4</v>
      </c>
      <c r="N21" s="126">
        <f t="shared" si="0"/>
        <v>41387</v>
      </c>
      <c r="O21" s="128">
        <f t="shared" si="5"/>
        <v>8.57600083949841E-2</v>
      </c>
      <c r="Q21" s="125">
        <f t="shared" si="6"/>
        <v>5</v>
      </c>
      <c r="R21" s="126">
        <f t="shared" si="1"/>
        <v>42976</v>
      </c>
      <c r="S21" s="128">
        <f t="shared" si="7"/>
        <v>3.8393698504361362E-2</v>
      </c>
      <c r="U21" s="125">
        <f t="shared" si="8"/>
        <v>6</v>
      </c>
      <c r="V21" s="126">
        <f t="shared" si="2"/>
        <v>44671</v>
      </c>
      <c r="W21" s="128">
        <f t="shared" si="9"/>
        <v>3.9440618019359608E-2</v>
      </c>
      <c r="Y21" s="125">
        <f t="shared" si="10"/>
        <v>7</v>
      </c>
      <c r="Z21" s="126">
        <f t="shared" si="3"/>
        <v>46284</v>
      </c>
      <c r="AA21" s="128">
        <f t="shared" si="11"/>
        <v>3.6108437241163083E-2</v>
      </c>
    </row>
    <row r="22" spans="1:27" s="123" customFormat="1" ht="15" customHeight="1" x14ac:dyDescent="0.25">
      <c r="A22" s="119" t="s">
        <v>78</v>
      </c>
      <c r="B22" s="120" t="s">
        <v>6</v>
      </c>
      <c r="C22" s="121">
        <v>44417</v>
      </c>
      <c r="D22" s="121">
        <v>44879</v>
      </c>
      <c r="E22" s="122">
        <v>0.2638888888888889</v>
      </c>
      <c r="F22" s="121" t="s">
        <v>43</v>
      </c>
      <c r="G22" s="123" t="s">
        <v>79</v>
      </c>
      <c r="H22" s="124">
        <v>1</v>
      </c>
      <c r="I22" s="125">
        <v>2</v>
      </c>
      <c r="J22" s="126">
        <v>38118</v>
      </c>
      <c r="K22" s="127"/>
      <c r="M22" s="125">
        <f t="shared" si="4"/>
        <v>4</v>
      </c>
      <c r="N22" s="126">
        <f t="shared" si="0"/>
        <v>41387</v>
      </c>
      <c r="O22" s="128">
        <f t="shared" si="5"/>
        <v>8.57600083949841E-2</v>
      </c>
      <c r="Q22" s="125">
        <f t="shared" si="6"/>
        <v>5</v>
      </c>
      <c r="R22" s="126">
        <f t="shared" si="1"/>
        <v>42976</v>
      </c>
      <c r="S22" s="128">
        <f t="shared" si="7"/>
        <v>3.8393698504361362E-2</v>
      </c>
      <c r="U22" s="125">
        <f t="shared" si="8"/>
        <v>6</v>
      </c>
      <c r="V22" s="126">
        <f t="shared" si="2"/>
        <v>44671</v>
      </c>
      <c r="W22" s="128">
        <f t="shared" si="9"/>
        <v>3.9440618019359608E-2</v>
      </c>
      <c r="Y22" s="125">
        <f t="shared" si="10"/>
        <v>7</v>
      </c>
      <c r="Z22" s="126">
        <f t="shared" si="3"/>
        <v>46284</v>
      </c>
      <c r="AA22" s="128">
        <f t="shared" si="11"/>
        <v>3.6108437241163083E-2</v>
      </c>
    </row>
    <row r="23" spans="1:27" s="123" customFormat="1" ht="15" customHeight="1" x14ac:dyDescent="0.25">
      <c r="A23" s="119" t="s">
        <v>80</v>
      </c>
      <c r="B23" s="120" t="s">
        <v>6</v>
      </c>
      <c r="C23" s="121">
        <v>44348</v>
      </c>
      <c r="D23" s="121">
        <v>44802</v>
      </c>
      <c r="E23" s="122">
        <v>0.24444444444444444</v>
      </c>
      <c r="F23" s="121" t="s">
        <v>43</v>
      </c>
      <c r="G23" s="123" t="s">
        <v>79</v>
      </c>
      <c r="H23" s="124">
        <v>1</v>
      </c>
      <c r="I23" s="125">
        <v>3</v>
      </c>
      <c r="J23" s="126">
        <v>39755</v>
      </c>
      <c r="K23" s="127"/>
      <c r="M23" s="125">
        <f t="shared" si="4"/>
        <v>4</v>
      </c>
      <c r="N23" s="126">
        <f t="shared" si="0"/>
        <v>41387</v>
      </c>
      <c r="O23" s="128">
        <f t="shared" si="5"/>
        <v>4.1051440070431378E-2</v>
      </c>
      <c r="Q23" s="125">
        <f t="shared" si="6"/>
        <v>5</v>
      </c>
      <c r="R23" s="126">
        <f t="shared" si="1"/>
        <v>42976</v>
      </c>
      <c r="S23" s="128">
        <f t="shared" si="7"/>
        <v>3.8393698504361362E-2</v>
      </c>
      <c r="U23" s="125">
        <f t="shared" si="8"/>
        <v>6</v>
      </c>
      <c r="V23" s="126">
        <f t="shared" si="2"/>
        <v>44671</v>
      </c>
      <c r="W23" s="128">
        <f t="shared" si="9"/>
        <v>3.9440618019359608E-2</v>
      </c>
      <c r="Y23" s="125">
        <f t="shared" si="10"/>
        <v>7</v>
      </c>
      <c r="Z23" s="126">
        <f t="shared" si="3"/>
        <v>46284</v>
      </c>
      <c r="AA23" s="128">
        <f t="shared" si="11"/>
        <v>3.6108437241163083E-2</v>
      </c>
    </row>
    <row r="24" spans="1:27" s="123" customFormat="1" ht="15" customHeight="1" x14ac:dyDescent="0.25">
      <c r="A24" s="119" t="s">
        <v>81</v>
      </c>
      <c r="B24" s="120" t="s">
        <v>6</v>
      </c>
      <c r="C24" s="121">
        <v>44341</v>
      </c>
      <c r="D24" s="121">
        <v>44877</v>
      </c>
      <c r="E24" s="122">
        <v>0.46388888888888891</v>
      </c>
      <c r="F24" s="121" t="s">
        <v>43</v>
      </c>
      <c r="G24" s="123" t="s">
        <v>79</v>
      </c>
      <c r="H24" s="124">
        <v>1</v>
      </c>
      <c r="I24" s="125">
        <v>3</v>
      </c>
      <c r="J24" s="126">
        <v>39755</v>
      </c>
      <c r="M24" s="125">
        <f t="shared" si="4"/>
        <v>4</v>
      </c>
      <c r="N24" s="126">
        <f t="shared" si="0"/>
        <v>41387</v>
      </c>
      <c r="O24" s="128">
        <f t="shared" si="5"/>
        <v>4.1051440070431378E-2</v>
      </c>
      <c r="Q24" s="125">
        <f t="shared" si="6"/>
        <v>5</v>
      </c>
      <c r="R24" s="126">
        <f t="shared" si="1"/>
        <v>42976</v>
      </c>
      <c r="S24" s="128">
        <f t="shared" si="7"/>
        <v>3.8393698504361362E-2</v>
      </c>
      <c r="U24" s="125">
        <f t="shared" si="8"/>
        <v>6</v>
      </c>
      <c r="V24" s="126">
        <f t="shared" si="2"/>
        <v>44671</v>
      </c>
      <c r="W24" s="128">
        <f t="shared" si="9"/>
        <v>3.9440618019359608E-2</v>
      </c>
      <c r="Y24" s="125">
        <f t="shared" si="10"/>
        <v>7</v>
      </c>
      <c r="Z24" s="126">
        <f t="shared" si="3"/>
        <v>46284</v>
      </c>
      <c r="AA24" s="128">
        <f t="shared" si="11"/>
        <v>3.6108437241163083E-2</v>
      </c>
    </row>
    <row r="25" spans="1:27" s="123" customFormat="1" ht="15" customHeight="1" x14ac:dyDescent="0.25">
      <c r="A25" s="119" t="s">
        <v>82</v>
      </c>
      <c r="B25" s="120" t="s">
        <v>6</v>
      </c>
      <c r="C25" s="121">
        <v>43731</v>
      </c>
      <c r="D25" s="121">
        <v>44834</v>
      </c>
      <c r="E25" s="122">
        <v>2.0194444444444444</v>
      </c>
      <c r="F25" s="121" t="s">
        <v>43</v>
      </c>
      <c r="G25" s="123" t="s">
        <v>69</v>
      </c>
      <c r="H25" s="124">
        <v>1</v>
      </c>
      <c r="I25" s="125">
        <v>4</v>
      </c>
      <c r="J25" s="126">
        <v>41387</v>
      </c>
      <c r="M25" s="125">
        <f t="shared" si="4"/>
        <v>5</v>
      </c>
      <c r="N25" s="126">
        <f t="shared" si="0"/>
        <v>42976</v>
      </c>
      <c r="O25" s="128">
        <f t="shared" si="5"/>
        <v>3.8393698504361362E-2</v>
      </c>
      <c r="Q25" s="125">
        <f t="shared" si="6"/>
        <v>6</v>
      </c>
      <c r="R25" s="126">
        <f t="shared" si="1"/>
        <v>44671</v>
      </c>
      <c r="S25" s="128">
        <f t="shared" si="7"/>
        <v>3.9440618019359608E-2</v>
      </c>
      <c r="U25" s="125">
        <f t="shared" si="8"/>
        <v>7</v>
      </c>
      <c r="V25" s="126">
        <f t="shared" si="2"/>
        <v>46284</v>
      </c>
      <c r="W25" s="128">
        <f t="shared" si="9"/>
        <v>3.6108437241163083E-2</v>
      </c>
      <c r="Y25" s="125">
        <f t="shared" si="10"/>
        <v>8</v>
      </c>
      <c r="Z25" s="126">
        <f t="shared" si="3"/>
        <v>48946</v>
      </c>
      <c r="AA25" s="128">
        <f t="shared" si="11"/>
        <v>5.7514475844784307E-2</v>
      </c>
    </row>
    <row r="26" spans="1:27" s="123" customFormat="1" ht="15" customHeight="1" x14ac:dyDescent="0.25">
      <c r="A26" s="119" t="s">
        <v>83</v>
      </c>
      <c r="B26" s="120" t="s">
        <v>6</v>
      </c>
      <c r="C26" s="121">
        <v>43355</v>
      </c>
      <c r="D26" s="121">
        <v>44877</v>
      </c>
      <c r="E26" s="122">
        <v>3.1666666666666665</v>
      </c>
      <c r="F26" s="121" t="s">
        <v>43</v>
      </c>
      <c r="G26" s="123" t="s">
        <v>84</v>
      </c>
      <c r="H26" s="124">
        <v>1</v>
      </c>
      <c r="I26" s="125">
        <v>5</v>
      </c>
      <c r="J26" s="126">
        <v>42976</v>
      </c>
      <c r="M26" s="125">
        <f t="shared" si="4"/>
        <v>6</v>
      </c>
      <c r="N26" s="126">
        <f t="shared" si="0"/>
        <v>44671</v>
      </c>
      <c r="O26" s="128">
        <f t="shared" si="5"/>
        <v>3.9440618019359608E-2</v>
      </c>
      <c r="Q26" s="125">
        <f t="shared" si="6"/>
        <v>7</v>
      </c>
      <c r="R26" s="126">
        <f t="shared" si="1"/>
        <v>46284</v>
      </c>
      <c r="S26" s="128">
        <f t="shared" si="7"/>
        <v>3.6108437241163083E-2</v>
      </c>
      <c r="U26" s="125">
        <f t="shared" si="8"/>
        <v>8</v>
      </c>
      <c r="V26" s="126">
        <f t="shared" si="2"/>
        <v>48945.5</v>
      </c>
      <c r="W26" s="128">
        <f t="shared" si="9"/>
        <v>5.7503672975542264E-2</v>
      </c>
      <c r="Y26" s="125">
        <f t="shared" si="10"/>
        <v>9</v>
      </c>
      <c r="Z26" s="126">
        <f t="shared" si="3"/>
        <v>53026</v>
      </c>
      <c r="AA26" s="128">
        <f t="shared" si="11"/>
        <v>8.336823609933508E-2</v>
      </c>
    </row>
    <row r="27" spans="1:27" s="123" customFormat="1" ht="15" customHeight="1" x14ac:dyDescent="0.25">
      <c r="A27" s="119" t="s">
        <v>85</v>
      </c>
      <c r="B27" s="120" t="s">
        <v>6</v>
      </c>
      <c r="C27" s="121">
        <v>42975</v>
      </c>
      <c r="D27" s="121">
        <v>44834</v>
      </c>
      <c r="E27" s="122">
        <v>4.0888888888888886</v>
      </c>
      <c r="F27" s="121" t="s">
        <v>43</v>
      </c>
      <c r="G27" s="123" t="s">
        <v>69</v>
      </c>
      <c r="H27" s="124">
        <v>1</v>
      </c>
      <c r="I27" s="125">
        <v>6</v>
      </c>
      <c r="J27" s="126">
        <v>44671</v>
      </c>
      <c r="M27" s="125">
        <f t="shared" si="4"/>
        <v>7</v>
      </c>
      <c r="N27" s="126">
        <f t="shared" si="0"/>
        <v>46284</v>
      </c>
      <c r="O27" s="128">
        <f t="shared" si="5"/>
        <v>3.6108437241163083E-2</v>
      </c>
      <c r="Q27" s="125">
        <f t="shared" si="6"/>
        <v>8</v>
      </c>
      <c r="R27" s="126">
        <f t="shared" si="1"/>
        <v>50348</v>
      </c>
      <c r="S27" s="128">
        <f t="shared" si="7"/>
        <v>8.7805721199550657E-2</v>
      </c>
      <c r="U27" s="125">
        <f t="shared" si="8"/>
        <v>9</v>
      </c>
      <c r="V27" s="126">
        <f t="shared" si="2"/>
        <v>51607</v>
      </c>
      <c r="W27" s="128">
        <f t="shared" si="9"/>
        <v>2.5005958528640626E-2</v>
      </c>
      <c r="Y27" s="125">
        <f t="shared" si="10"/>
        <v>9</v>
      </c>
      <c r="Z27" s="126">
        <f t="shared" si="3"/>
        <v>53026</v>
      </c>
      <c r="AA27" s="128">
        <f t="shared" si="11"/>
        <v>2.7496269885868285E-2</v>
      </c>
    </row>
    <row r="28" spans="1:27" s="123" customFormat="1" ht="15" customHeight="1" x14ac:dyDescent="0.25">
      <c r="A28" s="119" t="s">
        <v>86</v>
      </c>
      <c r="B28" s="120" t="s">
        <v>6</v>
      </c>
      <c r="C28" s="121">
        <v>43319</v>
      </c>
      <c r="D28" s="121">
        <v>44877</v>
      </c>
      <c r="E28" s="122">
        <v>3.2638888888888888</v>
      </c>
      <c r="F28" s="121" t="s">
        <v>43</v>
      </c>
      <c r="G28" s="123" t="s">
        <v>87</v>
      </c>
      <c r="H28" s="124">
        <v>1</v>
      </c>
      <c r="I28" s="125">
        <v>6</v>
      </c>
      <c r="J28" s="126">
        <v>44671</v>
      </c>
      <c r="M28" s="125">
        <f t="shared" si="4"/>
        <v>7</v>
      </c>
      <c r="N28" s="126">
        <f t="shared" si="0"/>
        <v>46284</v>
      </c>
      <c r="O28" s="128">
        <f t="shared" si="5"/>
        <v>3.6108437241163083E-2</v>
      </c>
      <c r="Q28" s="125">
        <f t="shared" si="6"/>
        <v>8</v>
      </c>
      <c r="R28" s="126">
        <f t="shared" si="1"/>
        <v>50348</v>
      </c>
      <c r="S28" s="128">
        <f t="shared" si="7"/>
        <v>8.7805721199550657E-2</v>
      </c>
      <c r="U28" s="125">
        <f t="shared" si="8"/>
        <v>9</v>
      </c>
      <c r="V28" s="126">
        <f t="shared" si="2"/>
        <v>51607</v>
      </c>
      <c r="W28" s="128">
        <f t="shared" si="9"/>
        <v>2.5005958528640626E-2</v>
      </c>
      <c r="Y28" s="125">
        <f t="shared" si="10"/>
        <v>9</v>
      </c>
      <c r="Z28" s="126">
        <f t="shared" si="3"/>
        <v>53026</v>
      </c>
      <c r="AA28" s="128">
        <f t="shared" si="11"/>
        <v>2.7496269885868285E-2</v>
      </c>
    </row>
    <row r="29" spans="1:27" s="123" customFormat="1" ht="15" customHeight="1" x14ac:dyDescent="0.25">
      <c r="A29" s="119" t="s">
        <v>88</v>
      </c>
      <c r="B29" s="120" t="s">
        <v>6</v>
      </c>
      <c r="C29" s="121">
        <v>42985</v>
      </c>
      <c r="D29" s="121">
        <v>44974</v>
      </c>
      <c r="E29" s="122">
        <v>4.4444444444444446</v>
      </c>
      <c r="F29" s="121" t="s">
        <v>43</v>
      </c>
      <c r="G29" s="123" t="s">
        <v>69</v>
      </c>
      <c r="H29" s="124">
        <v>1</v>
      </c>
      <c r="I29" s="125">
        <v>6</v>
      </c>
      <c r="J29" s="126">
        <v>44671</v>
      </c>
      <c r="K29" s="127"/>
      <c r="M29" s="125">
        <f t="shared" si="4"/>
        <v>7</v>
      </c>
      <c r="N29" s="126">
        <f t="shared" si="0"/>
        <v>46284</v>
      </c>
      <c r="O29" s="128">
        <f t="shared" si="5"/>
        <v>3.6108437241163083E-2</v>
      </c>
      <c r="Q29" s="125">
        <f t="shared" si="6"/>
        <v>8</v>
      </c>
      <c r="R29" s="126">
        <f t="shared" si="1"/>
        <v>50348</v>
      </c>
      <c r="S29" s="128">
        <f t="shared" si="7"/>
        <v>8.7805721199550657E-2</v>
      </c>
      <c r="U29" s="125">
        <f t="shared" si="8"/>
        <v>9</v>
      </c>
      <c r="V29" s="126">
        <f t="shared" si="2"/>
        <v>51607</v>
      </c>
      <c r="W29" s="128">
        <f t="shared" si="9"/>
        <v>2.5005958528640626E-2</v>
      </c>
      <c r="Y29" s="125">
        <f t="shared" si="10"/>
        <v>9</v>
      </c>
      <c r="Z29" s="126">
        <f t="shared" si="3"/>
        <v>53026</v>
      </c>
      <c r="AA29" s="128">
        <f t="shared" si="11"/>
        <v>2.7496269885868285E-2</v>
      </c>
    </row>
    <row r="30" spans="1:27" s="123" customFormat="1" ht="15" customHeight="1" x14ac:dyDescent="0.25">
      <c r="A30" s="119" t="s">
        <v>89</v>
      </c>
      <c r="B30" s="120" t="s">
        <v>6</v>
      </c>
      <c r="C30" s="121">
        <v>42597</v>
      </c>
      <c r="D30" s="121">
        <v>44788</v>
      </c>
      <c r="E30" s="122">
        <v>5</v>
      </c>
      <c r="F30" s="121" t="s">
        <v>43</v>
      </c>
      <c r="G30" s="123" t="s">
        <v>69</v>
      </c>
      <c r="H30" s="124">
        <v>1</v>
      </c>
      <c r="I30" s="125">
        <v>7</v>
      </c>
      <c r="J30" s="126">
        <v>46284</v>
      </c>
      <c r="K30" s="127"/>
      <c r="M30" s="125">
        <f t="shared" si="4"/>
        <v>8</v>
      </c>
      <c r="N30" s="126">
        <f t="shared" si="0"/>
        <v>49120</v>
      </c>
      <c r="O30" s="128">
        <f t="shared" si="5"/>
        <v>6.1273874341025047E-2</v>
      </c>
      <c r="Q30" s="125">
        <f t="shared" si="6"/>
        <v>8</v>
      </c>
      <c r="R30" s="126">
        <f t="shared" si="1"/>
        <v>50348</v>
      </c>
      <c r="S30" s="128">
        <f t="shared" si="7"/>
        <v>2.4999999999999911E-2</v>
      </c>
      <c r="U30" s="125">
        <f t="shared" si="8"/>
        <v>9</v>
      </c>
      <c r="V30" s="126">
        <f t="shared" si="2"/>
        <v>51607</v>
      </c>
      <c r="W30" s="128">
        <f t="shared" si="9"/>
        <v>2.5005958528640626E-2</v>
      </c>
      <c r="Y30" s="125">
        <f t="shared" si="10"/>
        <v>9</v>
      </c>
      <c r="Z30" s="126">
        <f t="shared" si="3"/>
        <v>53026</v>
      </c>
      <c r="AA30" s="128">
        <f t="shared" si="11"/>
        <v>2.7496269885868285E-2</v>
      </c>
    </row>
    <row r="31" spans="1:27" s="123" customFormat="1" ht="15" customHeight="1" x14ac:dyDescent="0.25">
      <c r="A31" s="119" t="s">
        <v>90</v>
      </c>
      <c r="B31" s="120" t="s">
        <v>6</v>
      </c>
      <c r="C31" s="121">
        <v>40925</v>
      </c>
      <c r="D31" s="121">
        <v>44834</v>
      </c>
      <c r="E31" s="122">
        <v>9.7027777777777775</v>
      </c>
      <c r="F31" s="121" t="s">
        <v>43</v>
      </c>
      <c r="G31" s="123" t="s">
        <v>69</v>
      </c>
      <c r="H31" s="124">
        <v>1</v>
      </c>
      <c r="I31" s="125">
        <v>7</v>
      </c>
      <c r="J31" s="126">
        <v>46284</v>
      </c>
      <c r="M31" s="125">
        <f t="shared" si="4"/>
        <v>8</v>
      </c>
      <c r="N31" s="126">
        <f t="shared" si="0"/>
        <v>49120</v>
      </c>
      <c r="O31" s="128">
        <f t="shared" si="5"/>
        <v>6.1273874341025047E-2</v>
      </c>
      <c r="Q31" s="125">
        <f t="shared" si="6"/>
        <v>8</v>
      </c>
      <c r="R31" s="126">
        <f t="shared" si="1"/>
        <v>50348</v>
      </c>
      <c r="S31" s="128">
        <f t="shared" si="7"/>
        <v>2.4999999999999911E-2</v>
      </c>
      <c r="U31" s="125">
        <f t="shared" si="8"/>
        <v>9</v>
      </c>
      <c r="V31" s="126">
        <f t="shared" si="2"/>
        <v>51607</v>
      </c>
      <c r="W31" s="128">
        <f t="shared" si="9"/>
        <v>2.5005958528640626E-2</v>
      </c>
      <c r="Y31" s="125">
        <f t="shared" si="10"/>
        <v>9</v>
      </c>
      <c r="Z31" s="126">
        <f t="shared" si="3"/>
        <v>53026</v>
      </c>
      <c r="AA31" s="128">
        <f t="shared" si="11"/>
        <v>2.7496269885868285E-2</v>
      </c>
    </row>
    <row r="32" spans="1:27" s="123" customFormat="1" ht="15" customHeight="1" x14ac:dyDescent="0.25">
      <c r="A32" s="119" t="s">
        <v>91</v>
      </c>
      <c r="B32" s="120" t="s">
        <v>6</v>
      </c>
      <c r="C32" s="121">
        <v>42667</v>
      </c>
      <c r="D32" s="121">
        <v>44858</v>
      </c>
      <c r="E32" s="122">
        <v>5</v>
      </c>
      <c r="F32" s="121" t="s">
        <v>43</v>
      </c>
      <c r="G32" s="123" t="s">
        <v>92</v>
      </c>
      <c r="H32" s="124">
        <v>1</v>
      </c>
      <c r="I32" s="125">
        <v>7</v>
      </c>
      <c r="J32" s="126">
        <v>46284</v>
      </c>
      <c r="K32" s="127"/>
      <c r="M32" s="125">
        <f t="shared" si="4"/>
        <v>8</v>
      </c>
      <c r="N32" s="126">
        <f t="shared" si="0"/>
        <v>49120</v>
      </c>
      <c r="O32" s="128">
        <f t="shared" si="5"/>
        <v>6.1273874341025047E-2</v>
      </c>
      <c r="Q32" s="125">
        <f t="shared" si="6"/>
        <v>8</v>
      </c>
      <c r="R32" s="126">
        <f t="shared" si="1"/>
        <v>50348</v>
      </c>
      <c r="S32" s="128">
        <f t="shared" si="7"/>
        <v>2.4999999999999911E-2</v>
      </c>
      <c r="U32" s="125">
        <f t="shared" si="8"/>
        <v>9</v>
      </c>
      <c r="V32" s="126">
        <f t="shared" si="2"/>
        <v>51607</v>
      </c>
      <c r="W32" s="128">
        <f t="shared" si="9"/>
        <v>2.5005958528640626E-2</v>
      </c>
      <c r="Y32" s="125">
        <f t="shared" si="10"/>
        <v>9</v>
      </c>
      <c r="Z32" s="126">
        <f t="shared" si="3"/>
        <v>53026</v>
      </c>
      <c r="AA32" s="128">
        <f t="shared" si="11"/>
        <v>2.7496269885868285E-2</v>
      </c>
    </row>
    <row r="33" spans="1:34" s="123" customFormat="1" ht="15" customHeight="1" x14ac:dyDescent="0.25">
      <c r="A33" s="119" t="s">
        <v>93</v>
      </c>
      <c r="B33" s="120" t="s">
        <v>6</v>
      </c>
      <c r="C33" s="121">
        <v>38958</v>
      </c>
      <c r="D33" s="121">
        <v>44802</v>
      </c>
      <c r="E33" s="122">
        <v>15</v>
      </c>
      <c r="F33" s="121" t="s">
        <v>43</v>
      </c>
      <c r="G33" s="123" t="s">
        <v>50</v>
      </c>
      <c r="H33" s="124">
        <v>1</v>
      </c>
      <c r="I33" s="125">
        <v>8</v>
      </c>
      <c r="J33" s="126">
        <v>47922</v>
      </c>
      <c r="K33" s="127"/>
      <c r="M33" s="125">
        <f t="shared" si="4"/>
        <v>8</v>
      </c>
      <c r="N33" s="126">
        <f t="shared" si="0"/>
        <v>49120</v>
      </c>
      <c r="O33" s="128">
        <f t="shared" si="5"/>
        <v>2.4998956637869885E-2</v>
      </c>
      <c r="Q33" s="125">
        <f t="shared" si="6"/>
        <v>8</v>
      </c>
      <c r="R33" s="126">
        <f t="shared" si="1"/>
        <v>50348</v>
      </c>
      <c r="S33" s="128">
        <f t="shared" si="7"/>
        <v>2.4999999999999911E-2</v>
      </c>
      <c r="U33" s="125">
        <f t="shared" si="8"/>
        <v>9</v>
      </c>
      <c r="V33" s="126">
        <f t="shared" si="2"/>
        <v>51607</v>
      </c>
      <c r="W33" s="128">
        <f t="shared" si="9"/>
        <v>2.5005958528640626E-2</v>
      </c>
      <c r="Y33" s="125">
        <f t="shared" si="10"/>
        <v>9</v>
      </c>
      <c r="Z33" s="126">
        <f t="shared" si="3"/>
        <v>53026</v>
      </c>
      <c r="AA33" s="128">
        <f t="shared" si="11"/>
        <v>2.7496269885868285E-2</v>
      </c>
    </row>
    <row r="34" spans="1:34" s="123" customFormat="1" ht="15" customHeight="1" x14ac:dyDescent="0.25">
      <c r="A34" s="119" t="s">
        <v>94</v>
      </c>
      <c r="B34" s="120" t="s">
        <v>6</v>
      </c>
      <c r="C34" s="121">
        <v>34316</v>
      </c>
      <c r="D34" s="121">
        <v>44908</v>
      </c>
      <c r="E34" s="122">
        <v>28</v>
      </c>
      <c r="F34" s="121" t="s">
        <v>43</v>
      </c>
      <c r="G34" s="123" t="s">
        <v>69</v>
      </c>
      <c r="H34" s="124">
        <v>1</v>
      </c>
      <c r="I34" s="125">
        <v>8</v>
      </c>
      <c r="J34" s="126">
        <v>47922</v>
      </c>
      <c r="K34" s="127"/>
      <c r="M34" s="125">
        <f t="shared" si="4"/>
        <v>8</v>
      </c>
      <c r="N34" s="126">
        <f t="shared" si="0"/>
        <v>49120</v>
      </c>
      <c r="O34" s="128">
        <f t="shared" si="5"/>
        <v>2.4998956637869885E-2</v>
      </c>
      <c r="Q34" s="125">
        <f t="shared" si="6"/>
        <v>8</v>
      </c>
      <c r="R34" s="126">
        <f t="shared" si="1"/>
        <v>50348</v>
      </c>
      <c r="S34" s="128">
        <f t="shared" si="7"/>
        <v>2.4999999999999911E-2</v>
      </c>
      <c r="U34" s="125">
        <f t="shared" si="8"/>
        <v>9</v>
      </c>
      <c r="V34" s="126">
        <f t="shared" si="2"/>
        <v>51607</v>
      </c>
      <c r="W34" s="128">
        <f t="shared" si="9"/>
        <v>2.5005958528640626E-2</v>
      </c>
      <c r="Y34" s="125">
        <f t="shared" si="10"/>
        <v>9</v>
      </c>
      <c r="Z34" s="126">
        <f t="shared" si="3"/>
        <v>53026</v>
      </c>
      <c r="AA34" s="128">
        <f t="shared" si="11"/>
        <v>2.7496269885868285E-2</v>
      </c>
    </row>
    <row r="35" spans="1:34" s="123" customFormat="1" ht="15" customHeight="1" x14ac:dyDescent="0.25">
      <c r="A35" s="119" t="s">
        <v>95</v>
      </c>
      <c r="B35" s="120" t="s">
        <v>6</v>
      </c>
      <c r="C35" s="121">
        <v>38656</v>
      </c>
      <c r="D35" s="121">
        <v>44865</v>
      </c>
      <c r="E35" s="122">
        <v>16</v>
      </c>
      <c r="F35" s="121" t="s">
        <v>43</v>
      </c>
      <c r="G35" s="123" t="s">
        <v>84</v>
      </c>
      <c r="H35" s="124">
        <v>1</v>
      </c>
      <c r="I35" s="125">
        <v>8</v>
      </c>
      <c r="J35" s="126">
        <v>47922</v>
      </c>
      <c r="K35" s="127"/>
      <c r="M35" s="125">
        <f t="shared" si="4"/>
        <v>8</v>
      </c>
      <c r="N35" s="126">
        <f t="shared" ref="N35:N55" si="12">HLOOKUP(1,boeprop2326,M35+1)</f>
        <v>49120</v>
      </c>
      <c r="O35" s="128">
        <f t="shared" si="5"/>
        <v>2.4998956637869885E-2</v>
      </c>
      <c r="Q35" s="125">
        <f t="shared" si="6"/>
        <v>8</v>
      </c>
      <c r="R35" s="126">
        <f t="shared" ref="R35:R55" si="13">HLOOKUP(1+1,boeprop2326,Q35+1)</f>
        <v>50348</v>
      </c>
      <c r="S35" s="128">
        <f t="shared" si="7"/>
        <v>2.4999999999999911E-2</v>
      </c>
      <c r="U35" s="125">
        <f t="shared" si="8"/>
        <v>9</v>
      </c>
      <c r="V35" s="126">
        <f t="shared" ref="V35:V55" si="14">HLOOKUP(1+2,boeprop2326,U35+1)</f>
        <v>51607</v>
      </c>
      <c r="W35" s="128">
        <f t="shared" si="9"/>
        <v>2.5005958528640626E-2</v>
      </c>
      <c r="Y35" s="125">
        <f t="shared" si="10"/>
        <v>9</v>
      </c>
      <c r="Z35" s="126">
        <f t="shared" ref="Z35:Z55" si="15">HLOOKUP(1+3,boeprop2326,Y35+1)</f>
        <v>53026</v>
      </c>
      <c r="AA35" s="128">
        <f t="shared" si="11"/>
        <v>2.7496269885868285E-2</v>
      </c>
    </row>
    <row r="36" spans="1:34" s="123" customFormat="1" ht="15" customHeight="1" x14ac:dyDescent="0.25">
      <c r="A36" s="119" t="s">
        <v>96</v>
      </c>
      <c r="B36" s="120" t="s">
        <v>6</v>
      </c>
      <c r="C36" s="121">
        <v>41526</v>
      </c>
      <c r="D36" s="121">
        <v>44813</v>
      </c>
      <c r="E36" s="122">
        <v>8</v>
      </c>
      <c r="F36" s="121" t="s">
        <v>43</v>
      </c>
      <c r="G36" s="123" t="s">
        <v>70</v>
      </c>
      <c r="H36" s="124">
        <v>1</v>
      </c>
      <c r="I36" s="125">
        <v>8</v>
      </c>
      <c r="J36" s="126">
        <v>47922</v>
      </c>
      <c r="K36" s="127"/>
      <c r="M36" s="125">
        <f t="shared" si="4"/>
        <v>8</v>
      </c>
      <c r="N36" s="126">
        <f t="shared" si="12"/>
        <v>49120</v>
      </c>
      <c r="O36" s="128">
        <f t="shared" si="5"/>
        <v>2.4998956637869885E-2</v>
      </c>
      <c r="Q36" s="125">
        <f t="shared" si="6"/>
        <v>8</v>
      </c>
      <c r="R36" s="126">
        <f t="shared" si="13"/>
        <v>50348</v>
      </c>
      <c r="S36" s="128">
        <f t="shared" si="7"/>
        <v>2.4999999999999911E-2</v>
      </c>
      <c r="U36" s="125">
        <f t="shared" si="8"/>
        <v>9</v>
      </c>
      <c r="V36" s="126">
        <f t="shared" si="14"/>
        <v>51607</v>
      </c>
      <c r="W36" s="128">
        <f t="shared" si="9"/>
        <v>2.5005958528640626E-2</v>
      </c>
      <c r="Y36" s="125">
        <f t="shared" si="10"/>
        <v>9</v>
      </c>
      <c r="Z36" s="126">
        <f t="shared" si="15"/>
        <v>53026</v>
      </c>
      <c r="AA36" s="128">
        <f t="shared" si="11"/>
        <v>2.7496269885868285E-2</v>
      </c>
    </row>
    <row r="37" spans="1:34" s="123" customFormat="1" ht="15" customHeight="1" x14ac:dyDescent="0.25">
      <c r="A37" s="119" t="s">
        <v>97</v>
      </c>
      <c r="B37" s="120" t="s">
        <v>6</v>
      </c>
      <c r="C37" s="121">
        <v>38632</v>
      </c>
      <c r="D37" s="121">
        <v>44841</v>
      </c>
      <c r="E37" s="122">
        <v>16</v>
      </c>
      <c r="F37" s="121" t="s">
        <v>43</v>
      </c>
      <c r="G37" s="123" t="s">
        <v>79</v>
      </c>
      <c r="H37" s="124">
        <v>1</v>
      </c>
      <c r="I37" s="125">
        <v>8</v>
      </c>
      <c r="J37" s="126">
        <v>47922</v>
      </c>
      <c r="K37" s="127"/>
      <c r="M37" s="125">
        <f t="shared" si="4"/>
        <v>8</v>
      </c>
      <c r="N37" s="126">
        <f t="shared" si="12"/>
        <v>49120</v>
      </c>
      <c r="O37" s="128">
        <f t="shared" si="5"/>
        <v>2.4998956637869885E-2</v>
      </c>
      <c r="Q37" s="125">
        <f t="shared" si="6"/>
        <v>8</v>
      </c>
      <c r="R37" s="126">
        <f t="shared" si="13"/>
        <v>50348</v>
      </c>
      <c r="S37" s="128">
        <f t="shared" si="7"/>
        <v>2.4999999999999911E-2</v>
      </c>
      <c r="U37" s="125">
        <f t="shared" si="8"/>
        <v>9</v>
      </c>
      <c r="V37" s="126">
        <f t="shared" si="14"/>
        <v>51607</v>
      </c>
      <c r="W37" s="128">
        <f t="shared" si="9"/>
        <v>2.5005958528640626E-2</v>
      </c>
      <c r="Y37" s="125">
        <f t="shared" si="10"/>
        <v>9</v>
      </c>
      <c r="Z37" s="126">
        <f t="shared" si="15"/>
        <v>53026</v>
      </c>
      <c r="AA37" s="128">
        <f t="shared" si="11"/>
        <v>2.7496269885868285E-2</v>
      </c>
    </row>
    <row r="38" spans="1:34" s="123" customFormat="1" ht="15" customHeight="1" x14ac:dyDescent="0.25">
      <c r="A38" s="119" t="s">
        <v>98</v>
      </c>
      <c r="B38" s="120" t="s">
        <v>6</v>
      </c>
      <c r="C38" s="121">
        <v>35381</v>
      </c>
      <c r="D38" s="121">
        <v>44877</v>
      </c>
      <c r="E38" s="122">
        <v>25</v>
      </c>
      <c r="F38" s="121" t="s">
        <v>43</v>
      </c>
      <c r="G38" s="123" t="s">
        <v>77</v>
      </c>
      <c r="H38" s="124">
        <v>1</v>
      </c>
      <c r="I38" s="125">
        <v>8</v>
      </c>
      <c r="J38" s="126">
        <v>47922</v>
      </c>
      <c r="K38" s="127"/>
      <c r="M38" s="125">
        <f t="shared" si="4"/>
        <v>8</v>
      </c>
      <c r="N38" s="126">
        <f t="shared" si="12"/>
        <v>49120</v>
      </c>
      <c r="O38" s="128">
        <f t="shared" si="5"/>
        <v>2.4998956637869885E-2</v>
      </c>
      <c r="Q38" s="125">
        <f t="shared" si="6"/>
        <v>8</v>
      </c>
      <c r="R38" s="126">
        <f t="shared" si="13"/>
        <v>50348</v>
      </c>
      <c r="S38" s="128">
        <f t="shared" si="7"/>
        <v>2.4999999999999911E-2</v>
      </c>
      <c r="U38" s="125">
        <f t="shared" si="8"/>
        <v>9</v>
      </c>
      <c r="V38" s="126">
        <f t="shared" si="14"/>
        <v>51607</v>
      </c>
      <c r="W38" s="128">
        <f t="shared" si="9"/>
        <v>2.5005958528640626E-2</v>
      </c>
      <c r="Y38" s="125">
        <f t="shared" si="10"/>
        <v>9</v>
      </c>
      <c r="Z38" s="126">
        <f t="shared" si="15"/>
        <v>53026</v>
      </c>
      <c r="AA38" s="128">
        <f t="shared" si="11"/>
        <v>2.7496269885868285E-2</v>
      </c>
    </row>
    <row r="39" spans="1:34" s="123" customFormat="1" ht="15" customHeight="1" x14ac:dyDescent="0.25">
      <c r="A39" s="119" t="s">
        <v>99</v>
      </c>
      <c r="B39" s="120" t="s">
        <v>6</v>
      </c>
      <c r="C39" s="121">
        <v>37073</v>
      </c>
      <c r="D39" s="121">
        <v>44743</v>
      </c>
      <c r="E39" s="122">
        <v>20</v>
      </c>
      <c r="F39" s="121" t="s">
        <v>43</v>
      </c>
      <c r="G39" s="123" t="s">
        <v>70</v>
      </c>
      <c r="H39" s="124">
        <v>1</v>
      </c>
      <c r="I39" s="125">
        <v>8</v>
      </c>
      <c r="J39" s="126">
        <v>47922</v>
      </c>
      <c r="K39" s="127"/>
      <c r="M39" s="125">
        <f t="shared" si="4"/>
        <v>8</v>
      </c>
      <c r="N39" s="126">
        <f t="shared" si="12"/>
        <v>49120</v>
      </c>
      <c r="O39" s="128">
        <f t="shared" si="5"/>
        <v>2.4998956637869885E-2</v>
      </c>
      <c r="Q39" s="125">
        <f t="shared" si="6"/>
        <v>8</v>
      </c>
      <c r="R39" s="126">
        <f t="shared" si="13"/>
        <v>50348</v>
      </c>
      <c r="S39" s="128">
        <f t="shared" si="7"/>
        <v>2.4999999999999911E-2</v>
      </c>
      <c r="U39" s="125">
        <f t="shared" si="8"/>
        <v>9</v>
      </c>
      <c r="V39" s="126">
        <f t="shared" si="14"/>
        <v>51607</v>
      </c>
      <c r="W39" s="128">
        <f t="shared" si="9"/>
        <v>2.5005958528640626E-2</v>
      </c>
      <c r="Y39" s="125">
        <f t="shared" si="10"/>
        <v>9</v>
      </c>
      <c r="Z39" s="126">
        <f t="shared" si="15"/>
        <v>53026</v>
      </c>
      <c r="AA39" s="128">
        <f t="shared" si="11"/>
        <v>2.7496269885868285E-2</v>
      </c>
    </row>
    <row r="40" spans="1:34" s="123" customFormat="1" ht="15" customHeight="1" x14ac:dyDescent="0.35">
      <c r="A40" s="119" t="s">
        <v>100</v>
      </c>
      <c r="B40" s="120" t="s">
        <v>6</v>
      </c>
      <c r="C40" s="121">
        <v>34568</v>
      </c>
      <c r="D40" s="121">
        <v>44795</v>
      </c>
      <c r="E40" s="122">
        <v>27</v>
      </c>
      <c r="F40" s="121" t="s">
        <v>43</v>
      </c>
      <c r="G40" s="123" t="s">
        <v>69</v>
      </c>
      <c r="H40" s="124">
        <v>1</v>
      </c>
      <c r="I40" s="125">
        <v>8</v>
      </c>
      <c r="J40" s="126">
        <v>47922</v>
      </c>
      <c r="K40" s="127">
        <v>3000</v>
      </c>
      <c r="M40" s="125">
        <f t="shared" si="4"/>
        <v>8</v>
      </c>
      <c r="N40" s="126">
        <f t="shared" si="12"/>
        <v>49120</v>
      </c>
      <c r="O40" s="128">
        <f t="shared" si="5"/>
        <v>2.4998956637869885E-2</v>
      </c>
      <c r="Q40" s="125">
        <f t="shared" si="6"/>
        <v>8</v>
      </c>
      <c r="R40" s="126">
        <f t="shared" si="13"/>
        <v>50348</v>
      </c>
      <c r="S40" s="128">
        <f t="shared" si="7"/>
        <v>2.4999999999999911E-2</v>
      </c>
      <c r="U40" s="125">
        <f t="shared" si="8"/>
        <v>9</v>
      </c>
      <c r="V40" s="126">
        <f t="shared" si="14"/>
        <v>51607</v>
      </c>
      <c r="W40" s="128">
        <f t="shared" si="9"/>
        <v>2.5005958528640626E-2</v>
      </c>
      <c r="Y40" s="125">
        <f t="shared" si="10"/>
        <v>9</v>
      </c>
      <c r="Z40" s="126">
        <f t="shared" si="15"/>
        <v>53026</v>
      </c>
      <c r="AA40" s="128">
        <f t="shared" si="11"/>
        <v>2.7496269885868285E-2</v>
      </c>
      <c r="AF40"/>
      <c r="AG40"/>
      <c r="AH40"/>
    </row>
    <row r="41" spans="1:34" s="123" customFormat="1" ht="15" customHeight="1" x14ac:dyDescent="0.25">
      <c r="A41" s="119" t="s">
        <v>101</v>
      </c>
      <c r="B41" s="120" t="s">
        <v>6</v>
      </c>
      <c r="C41" s="121">
        <v>38400</v>
      </c>
      <c r="D41" s="121">
        <v>44974</v>
      </c>
      <c r="E41" s="122">
        <v>17</v>
      </c>
      <c r="F41" s="121" t="s">
        <v>43</v>
      </c>
      <c r="G41" s="123" t="s">
        <v>69</v>
      </c>
      <c r="H41" s="124">
        <v>1</v>
      </c>
      <c r="I41" s="125">
        <v>8</v>
      </c>
      <c r="J41" s="126">
        <v>47922</v>
      </c>
      <c r="K41" s="127"/>
      <c r="M41" s="125">
        <f t="shared" si="4"/>
        <v>8</v>
      </c>
      <c r="N41" s="126">
        <f t="shared" si="12"/>
        <v>49120</v>
      </c>
      <c r="O41" s="128">
        <f t="shared" si="5"/>
        <v>2.4998956637869885E-2</v>
      </c>
      <c r="Q41" s="125">
        <f t="shared" si="6"/>
        <v>8</v>
      </c>
      <c r="R41" s="126">
        <f t="shared" si="13"/>
        <v>50348</v>
      </c>
      <c r="S41" s="128">
        <f t="shared" si="7"/>
        <v>2.4999999999999911E-2</v>
      </c>
      <c r="U41" s="125">
        <f t="shared" si="8"/>
        <v>9</v>
      </c>
      <c r="V41" s="126">
        <f t="shared" si="14"/>
        <v>51607</v>
      </c>
      <c r="W41" s="128">
        <f t="shared" si="9"/>
        <v>2.5005958528640626E-2</v>
      </c>
      <c r="Y41" s="125">
        <f t="shared" si="10"/>
        <v>9</v>
      </c>
      <c r="Z41" s="126">
        <f t="shared" si="15"/>
        <v>53026</v>
      </c>
      <c r="AA41" s="128">
        <f t="shared" si="11"/>
        <v>2.7496269885868285E-2</v>
      </c>
    </row>
    <row r="42" spans="1:34" s="123" customFormat="1" ht="15" customHeight="1" x14ac:dyDescent="0.25">
      <c r="A42" s="119" t="s">
        <v>102</v>
      </c>
      <c r="B42" s="120" t="s">
        <v>6</v>
      </c>
      <c r="C42" s="121">
        <v>40420</v>
      </c>
      <c r="D42" s="121">
        <v>44803</v>
      </c>
      <c r="E42" s="122">
        <v>11</v>
      </c>
      <c r="F42" s="121" t="s">
        <v>43</v>
      </c>
      <c r="G42" s="123" t="s">
        <v>79</v>
      </c>
      <c r="H42" s="124">
        <v>1</v>
      </c>
      <c r="I42" s="125">
        <v>8</v>
      </c>
      <c r="J42" s="126">
        <v>47922</v>
      </c>
      <c r="K42" s="127"/>
      <c r="M42" s="125">
        <f t="shared" si="4"/>
        <v>8</v>
      </c>
      <c r="N42" s="126">
        <f t="shared" si="12"/>
        <v>49120</v>
      </c>
      <c r="O42" s="128">
        <f t="shared" si="5"/>
        <v>2.4998956637869885E-2</v>
      </c>
      <c r="Q42" s="125">
        <f t="shared" si="6"/>
        <v>8</v>
      </c>
      <c r="R42" s="126">
        <f t="shared" si="13"/>
        <v>50348</v>
      </c>
      <c r="S42" s="128">
        <f t="shared" si="7"/>
        <v>2.4999999999999911E-2</v>
      </c>
      <c r="U42" s="125">
        <f t="shared" si="8"/>
        <v>9</v>
      </c>
      <c r="V42" s="126">
        <f t="shared" si="14"/>
        <v>51607</v>
      </c>
      <c r="W42" s="128">
        <f t="shared" si="9"/>
        <v>2.5005958528640626E-2</v>
      </c>
      <c r="Y42" s="125">
        <f t="shared" si="10"/>
        <v>9</v>
      </c>
      <c r="Z42" s="126">
        <f t="shared" si="15"/>
        <v>53026</v>
      </c>
      <c r="AA42" s="128">
        <f t="shared" si="11"/>
        <v>2.7496269885868285E-2</v>
      </c>
    </row>
    <row r="43" spans="1:34" s="123" customFormat="1" ht="15" customHeight="1" x14ac:dyDescent="0.25">
      <c r="A43" s="119" t="s">
        <v>103</v>
      </c>
      <c r="B43" s="120" t="s">
        <v>6</v>
      </c>
      <c r="C43" s="121">
        <v>41232</v>
      </c>
      <c r="D43" s="121">
        <v>44884</v>
      </c>
      <c r="E43" s="122">
        <v>9</v>
      </c>
      <c r="F43" s="121" t="s">
        <v>43</v>
      </c>
      <c r="G43" s="123" t="s">
        <v>104</v>
      </c>
      <c r="H43" s="124">
        <v>1</v>
      </c>
      <c r="I43" s="125">
        <v>8</v>
      </c>
      <c r="J43" s="126">
        <v>47922</v>
      </c>
      <c r="K43" s="127"/>
      <c r="M43" s="125">
        <f t="shared" si="4"/>
        <v>8</v>
      </c>
      <c r="N43" s="126">
        <f t="shared" si="12"/>
        <v>49120</v>
      </c>
      <c r="O43" s="128">
        <f t="shared" si="5"/>
        <v>2.4998956637869885E-2</v>
      </c>
      <c r="Q43" s="125">
        <f t="shared" si="6"/>
        <v>8</v>
      </c>
      <c r="R43" s="126">
        <f t="shared" si="13"/>
        <v>50348</v>
      </c>
      <c r="S43" s="128">
        <f t="shared" si="7"/>
        <v>2.4999999999999911E-2</v>
      </c>
      <c r="U43" s="125">
        <f t="shared" si="8"/>
        <v>9</v>
      </c>
      <c r="V43" s="126">
        <f t="shared" si="14"/>
        <v>51607</v>
      </c>
      <c r="W43" s="128">
        <f t="shared" si="9"/>
        <v>2.5005958528640626E-2</v>
      </c>
      <c r="Y43" s="125">
        <f t="shared" si="10"/>
        <v>9</v>
      </c>
      <c r="Z43" s="126">
        <f t="shared" si="15"/>
        <v>53026</v>
      </c>
      <c r="AA43" s="128">
        <f t="shared" si="11"/>
        <v>2.7496269885868285E-2</v>
      </c>
    </row>
    <row r="44" spans="1:34" s="123" customFormat="1" ht="15" customHeight="1" x14ac:dyDescent="0.25">
      <c r="A44" s="119" t="s">
        <v>105</v>
      </c>
      <c r="B44" s="120" t="s">
        <v>6</v>
      </c>
      <c r="C44" s="121">
        <v>38607</v>
      </c>
      <c r="D44" s="121">
        <v>44816</v>
      </c>
      <c r="E44" s="122">
        <v>16</v>
      </c>
      <c r="F44" s="121" t="s">
        <v>43</v>
      </c>
      <c r="G44" s="123" t="s">
        <v>106</v>
      </c>
      <c r="H44" s="124">
        <v>1</v>
      </c>
      <c r="I44" s="125">
        <v>8</v>
      </c>
      <c r="J44" s="126">
        <v>47922</v>
      </c>
      <c r="K44" s="127"/>
      <c r="M44" s="125">
        <f t="shared" si="4"/>
        <v>8</v>
      </c>
      <c r="N44" s="126">
        <f t="shared" si="12"/>
        <v>49120</v>
      </c>
      <c r="O44" s="128">
        <f t="shared" si="5"/>
        <v>2.4998956637869885E-2</v>
      </c>
      <c r="Q44" s="125">
        <f t="shared" si="6"/>
        <v>8</v>
      </c>
      <c r="R44" s="126">
        <f t="shared" si="13"/>
        <v>50348</v>
      </c>
      <c r="S44" s="128">
        <f t="shared" si="7"/>
        <v>2.4999999999999911E-2</v>
      </c>
      <c r="U44" s="125">
        <f t="shared" si="8"/>
        <v>9</v>
      </c>
      <c r="V44" s="126">
        <f t="shared" si="14"/>
        <v>51607</v>
      </c>
      <c r="W44" s="128">
        <f t="shared" si="9"/>
        <v>2.5005958528640626E-2</v>
      </c>
      <c r="Y44" s="125">
        <f t="shared" si="10"/>
        <v>9</v>
      </c>
      <c r="Z44" s="126">
        <f t="shared" si="15"/>
        <v>53026</v>
      </c>
      <c r="AA44" s="128">
        <f t="shared" si="11"/>
        <v>2.7496269885868285E-2</v>
      </c>
    </row>
    <row r="45" spans="1:34" s="123" customFormat="1" ht="15" customHeight="1" x14ac:dyDescent="0.25">
      <c r="A45" s="119" t="s">
        <v>107</v>
      </c>
      <c r="B45" s="120" t="s">
        <v>6</v>
      </c>
      <c r="C45" s="121">
        <v>35807</v>
      </c>
      <c r="D45" s="121">
        <v>44938</v>
      </c>
      <c r="E45" s="122">
        <v>24</v>
      </c>
      <c r="F45" s="121" t="s">
        <v>43</v>
      </c>
      <c r="G45" s="123" t="s">
        <v>79</v>
      </c>
      <c r="H45" s="124">
        <v>1</v>
      </c>
      <c r="I45" s="125">
        <v>8</v>
      </c>
      <c r="J45" s="126">
        <v>47922</v>
      </c>
      <c r="K45" s="127">
        <v>3000</v>
      </c>
      <c r="M45" s="125">
        <f t="shared" si="4"/>
        <v>8</v>
      </c>
      <c r="N45" s="126">
        <f t="shared" si="12"/>
        <v>49120</v>
      </c>
      <c r="O45" s="128">
        <f t="shared" si="5"/>
        <v>2.4998956637869885E-2</v>
      </c>
      <c r="Q45" s="125">
        <f t="shared" si="6"/>
        <v>8</v>
      </c>
      <c r="R45" s="126">
        <f t="shared" si="13"/>
        <v>50348</v>
      </c>
      <c r="S45" s="128">
        <f t="shared" si="7"/>
        <v>2.4999999999999911E-2</v>
      </c>
      <c r="U45" s="125">
        <f t="shared" si="8"/>
        <v>9</v>
      </c>
      <c r="V45" s="126">
        <f t="shared" si="14"/>
        <v>51607</v>
      </c>
      <c r="W45" s="128">
        <f t="shared" si="9"/>
        <v>2.5005958528640626E-2</v>
      </c>
      <c r="Y45" s="125">
        <f t="shared" si="10"/>
        <v>9</v>
      </c>
      <c r="Z45" s="126">
        <f t="shared" si="15"/>
        <v>53026</v>
      </c>
      <c r="AA45" s="128">
        <f t="shared" si="11"/>
        <v>2.7496269885868285E-2</v>
      </c>
    </row>
    <row r="46" spans="1:34" s="123" customFormat="1" ht="15" customHeight="1" x14ac:dyDescent="0.25">
      <c r="A46" s="119" t="s">
        <v>108</v>
      </c>
      <c r="B46" s="120" t="s">
        <v>6</v>
      </c>
      <c r="C46" s="121">
        <v>34652</v>
      </c>
      <c r="D46" s="121">
        <v>44879</v>
      </c>
      <c r="E46" s="122">
        <v>27</v>
      </c>
      <c r="F46" s="121" t="s">
        <v>43</v>
      </c>
      <c r="G46" s="123" t="s">
        <v>50</v>
      </c>
      <c r="H46" s="124">
        <v>1</v>
      </c>
      <c r="I46" s="125">
        <v>8</v>
      </c>
      <c r="J46" s="126">
        <v>47922</v>
      </c>
      <c r="K46" s="127"/>
      <c r="M46" s="125">
        <f t="shared" si="4"/>
        <v>8</v>
      </c>
      <c r="N46" s="126">
        <f t="shared" si="12"/>
        <v>49120</v>
      </c>
      <c r="O46" s="128">
        <f t="shared" si="5"/>
        <v>2.4998956637869885E-2</v>
      </c>
      <c r="Q46" s="125">
        <f t="shared" si="6"/>
        <v>8</v>
      </c>
      <c r="R46" s="126">
        <f t="shared" si="13"/>
        <v>50348</v>
      </c>
      <c r="S46" s="128">
        <f t="shared" si="7"/>
        <v>2.4999999999999911E-2</v>
      </c>
      <c r="U46" s="125">
        <f t="shared" si="8"/>
        <v>9</v>
      </c>
      <c r="V46" s="126">
        <f t="shared" si="14"/>
        <v>51607</v>
      </c>
      <c r="W46" s="128">
        <f t="shared" si="9"/>
        <v>2.5005958528640626E-2</v>
      </c>
      <c r="Y46" s="125">
        <f t="shared" si="10"/>
        <v>9</v>
      </c>
      <c r="Z46" s="126">
        <f t="shared" si="15"/>
        <v>53026</v>
      </c>
      <c r="AA46" s="128">
        <f t="shared" si="11"/>
        <v>2.7496269885868285E-2</v>
      </c>
    </row>
    <row r="47" spans="1:34" s="123" customFormat="1" ht="15" customHeight="1" x14ac:dyDescent="0.25">
      <c r="A47" s="119" t="s">
        <v>109</v>
      </c>
      <c r="B47" s="120" t="s">
        <v>6</v>
      </c>
      <c r="C47" s="121">
        <v>38958</v>
      </c>
      <c r="D47" s="121">
        <v>44802</v>
      </c>
      <c r="E47" s="122">
        <v>15</v>
      </c>
      <c r="F47" s="121" t="s">
        <v>43</v>
      </c>
      <c r="G47" s="123" t="s">
        <v>69</v>
      </c>
      <c r="H47" s="124">
        <v>1</v>
      </c>
      <c r="I47" s="125">
        <v>8</v>
      </c>
      <c r="J47" s="126">
        <v>47922</v>
      </c>
      <c r="K47" s="127"/>
      <c r="M47" s="125">
        <f t="shared" si="4"/>
        <v>8</v>
      </c>
      <c r="N47" s="126">
        <f t="shared" si="12"/>
        <v>49120</v>
      </c>
      <c r="O47" s="128">
        <f t="shared" si="5"/>
        <v>2.4998956637869885E-2</v>
      </c>
      <c r="Q47" s="125">
        <f t="shared" si="6"/>
        <v>8</v>
      </c>
      <c r="R47" s="126">
        <f t="shared" si="13"/>
        <v>50348</v>
      </c>
      <c r="S47" s="128">
        <f t="shared" si="7"/>
        <v>2.4999999999999911E-2</v>
      </c>
      <c r="U47" s="125">
        <f t="shared" si="8"/>
        <v>9</v>
      </c>
      <c r="V47" s="126">
        <f t="shared" si="14"/>
        <v>51607</v>
      </c>
      <c r="W47" s="128">
        <f t="shared" si="9"/>
        <v>2.5005958528640626E-2</v>
      </c>
      <c r="Y47" s="125">
        <f t="shared" si="10"/>
        <v>9</v>
      </c>
      <c r="Z47" s="126">
        <f t="shared" si="15"/>
        <v>53026</v>
      </c>
      <c r="AA47" s="128">
        <f t="shared" si="11"/>
        <v>2.7496269885868285E-2</v>
      </c>
    </row>
    <row r="48" spans="1:34" s="123" customFormat="1" ht="15" customHeight="1" x14ac:dyDescent="0.25">
      <c r="A48" s="119" t="s">
        <v>110</v>
      </c>
      <c r="B48" s="120" t="s">
        <v>6</v>
      </c>
      <c r="C48" s="121">
        <v>34568</v>
      </c>
      <c r="D48" s="121">
        <v>44795</v>
      </c>
      <c r="E48" s="122">
        <v>27</v>
      </c>
      <c r="F48" s="121" t="s">
        <v>43</v>
      </c>
      <c r="G48" s="123" t="s">
        <v>69</v>
      </c>
      <c r="H48" s="124">
        <v>1</v>
      </c>
      <c r="I48" s="125">
        <v>8</v>
      </c>
      <c r="J48" s="126">
        <v>47922</v>
      </c>
      <c r="K48" s="127"/>
      <c r="M48" s="125">
        <f t="shared" si="4"/>
        <v>8</v>
      </c>
      <c r="N48" s="126">
        <f t="shared" si="12"/>
        <v>49120</v>
      </c>
      <c r="O48" s="128">
        <f t="shared" si="5"/>
        <v>2.4998956637869885E-2</v>
      </c>
      <c r="Q48" s="125">
        <f t="shared" si="6"/>
        <v>8</v>
      </c>
      <c r="R48" s="126">
        <f t="shared" si="13"/>
        <v>50348</v>
      </c>
      <c r="S48" s="128">
        <f t="shared" si="7"/>
        <v>2.4999999999999911E-2</v>
      </c>
      <c r="U48" s="125">
        <f t="shared" si="8"/>
        <v>9</v>
      </c>
      <c r="V48" s="126">
        <f t="shared" si="14"/>
        <v>51607</v>
      </c>
      <c r="W48" s="128">
        <f t="shared" si="9"/>
        <v>2.5005958528640626E-2</v>
      </c>
      <c r="Y48" s="125">
        <f t="shared" si="10"/>
        <v>9</v>
      </c>
      <c r="Z48" s="126">
        <f t="shared" si="15"/>
        <v>53026</v>
      </c>
      <c r="AA48" s="128">
        <f t="shared" si="11"/>
        <v>2.7496269885868285E-2</v>
      </c>
    </row>
    <row r="49" spans="1:31" s="123" customFormat="1" ht="15" customHeight="1" x14ac:dyDescent="0.25">
      <c r="A49" s="119" t="s">
        <v>111</v>
      </c>
      <c r="B49" s="120" t="s">
        <v>6</v>
      </c>
      <c r="C49" s="121">
        <v>38593</v>
      </c>
      <c r="D49" s="121">
        <v>44802</v>
      </c>
      <c r="E49" s="122">
        <v>16</v>
      </c>
      <c r="F49" s="121" t="s">
        <v>43</v>
      </c>
      <c r="G49" s="123" t="s">
        <v>87</v>
      </c>
      <c r="H49" s="124">
        <v>1</v>
      </c>
      <c r="I49" s="125">
        <v>8</v>
      </c>
      <c r="J49" s="126">
        <v>47922</v>
      </c>
      <c r="K49" s="127"/>
      <c r="M49" s="125">
        <f t="shared" si="4"/>
        <v>8</v>
      </c>
      <c r="N49" s="126">
        <f t="shared" si="12"/>
        <v>49120</v>
      </c>
      <c r="O49" s="128">
        <f t="shared" si="5"/>
        <v>2.4998956637869885E-2</v>
      </c>
      <c r="Q49" s="125">
        <f t="shared" si="6"/>
        <v>8</v>
      </c>
      <c r="R49" s="126">
        <f t="shared" si="13"/>
        <v>50348</v>
      </c>
      <c r="S49" s="128">
        <f t="shared" si="7"/>
        <v>2.4999999999999911E-2</v>
      </c>
      <c r="U49" s="125">
        <f t="shared" si="8"/>
        <v>9</v>
      </c>
      <c r="V49" s="126">
        <f t="shared" si="14"/>
        <v>51607</v>
      </c>
      <c r="W49" s="128">
        <f t="shared" si="9"/>
        <v>2.5005958528640626E-2</v>
      </c>
      <c r="Y49" s="125">
        <f t="shared" si="10"/>
        <v>9</v>
      </c>
      <c r="Z49" s="126">
        <f t="shared" si="15"/>
        <v>53026</v>
      </c>
      <c r="AA49" s="128">
        <f t="shared" si="11"/>
        <v>2.7496269885868285E-2</v>
      </c>
    </row>
    <row r="50" spans="1:31" s="123" customFormat="1" ht="15" customHeight="1" x14ac:dyDescent="0.25">
      <c r="A50" s="119" t="s">
        <v>112</v>
      </c>
      <c r="B50" s="120" t="s">
        <v>6</v>
      </c>
      <c r="C50" s="121">
        <v>35443</v>
      </c>
      <c r="D50" s="121">
        <v>44939</v>
      </c>
      <c r="E50" s="122">
        <v>25</v>
      </c>
      <c r="F50" s="121" t="s">
        <v>43</v>
      </c>
      <c r="G50" s="123" t="s">
        <v>79</v>
      </c>
      <c r="H50" s="124">
        <v>1</v>
      </c>
      <c r="I50" s="125">
        <v>8</v>
      </c>
      <c r="J50" s="126">
        <v>47922</v>
      </c>
      <c r="K50" s="127"/>
      <c r="M50" s="125">
        <f t="shared" si="4"/>
        <v>8</v>
      </c>
      <c r="N50" s="126">
        <f t="shared" si="12"/>
        <v>49120</v>
      </c>
      <c r="O50" s="128">
        <f t="shared" si="5"/>
        <v>2.4998956637869885E-2</v>
      </c>
      <c r="Q50" s="125">
        <f t="shared" si="6"/>
        <v>8</v>
      </c>
      <c r="R50" s="126">
        <f t="shared" si="13"/>
        <v>50348</v>
      </c>
      <c r="S50" s="128">
        <f t="shared" si="7"/>
        <v>2.4999999999999911E-2</v>
      </c>
      <c r="U50" s="125">
        <f t="shared" si="8"/>
        <v>9</v>
      </c>
      <c r="V50" s="126">
        <f t="shared" si="14"/>
        <v>51607</v>
      </c>
      <c r="W50" s="128">
        <f t="shared" si="9"/>
        <v>2.5005958528640626E-2</v>
      </c>
      <c r="Y50" s="125">
        <f t="shared" si="10"/>
        <v>9</v>
      </c>
      <c r="Z50" s="126">
        <f t="shared" si="15"/>
        <v>53026</v>
      </c>
      <c r="AA50" s="128">
        <f t="shared" si="11"/>
        <v>2.7496269885868285E-2</v>
      </c>
    </row>
    <row r="51" spans="1:31" s="123" customFormat="1" ht="15" customHeight="1" x14ac:dyDescent="0.25">
      <c r="A51" s="119" t="s">
        <v>113</v>
      </c>
      <c r="B51" s="120" t="s">
        <v>6</v>
      </c>
      <c r="C51" s="121">
        <v>35884</v>
      </c>
      <c r="D51" s="121">
        <v>45015</v>
      </c>
      <c r="E51" s="122">
        <v>24</v>
      </c>
      <c r="F51" s="121" t="s">
        <v>43</v>
      </c>
      <c r="G51" s="123" t="s">
        <v>79</v>
      </c>
      <c r="H51" s="124">
        <v>1</v>
      </c>
      <c r="I51" s="125">
        <v>8</v>
      </c>
      <c r="J51" s="126">
        <v>47922</v>
      </c>
      <c r="K51" s="127"/>
      <c r="M51" s="125">
        <f t="shared" si="4"/>
        <v>8</v>
      </c>
      <c r="N51" s="126">
        <f t="shared" si="12"/>
        <v>49120</v>
      </c>
      <c r="O51" s="128">
        <f t="shared" si="5"/>
        <v>2.4998956637869885E-2</v>
      </c>
      <c r="Q51" s="125">
        <f t="shared" si="6"/>
        <v>8</v>
      </c>
      <c r="R51" s="126">
        <f t="shared" si="13"/>
        <v>50348</v>
      </c>
      <c r="S51" s="128">
        <f t="shared" si="7"/>
        <v>2.4999999999999911E-2</v>
      </c>
      <c r="U51" s="125">
        <f t="shared" si="8"/>
        <v>9</v>
      </c>
      <c r="V51" s="126">
        <f t="shared" si="14"/>
        <v>51607</v>
      </c>
      <c r="W51" s="128">
        <f t="shared" si="9"/>
        <v>2.5005958528640626E-2</v>
      </c>
      <c r="Y51" s="125">
        <f t="shared" si="10"/>
        <v>9</v>
      </c>
      <c r="Z51" s="126">
        <f t="shared" si="15"/>
        <v>53026</v>
      </c>
      <c r="AA51" s="128">
        <f t="shared" si="11"/>
        <v>2.7496269885868285E-2</v>
      </c>
    </row>
    <row r="52" spans="1:31" s="123" customFormat="1" ht="15" customHeight="1" x14ac:dyDescent="0.25">
      <c r="A52" s="119" t="s">
        <v>114</v>
      </c>
      <c r="B52" s="120" t="s">
        <v>6</v>
      </c>
      <c r="C52" s="121">
        <v>38965</v>
      </c>
      <c r="D52" s="121">
        <v>44809</v>
      </c>
      <c r="E52" s="122">
        <v>15</v>
      </c>
      <c r="F52" s="121" t="s">
        <v>43</v>
      </c>
      <c r="G52" s="123" t="s">
        <v>69</v>
      </c>
      <c r="H52" s="124">
        <v>1</v>
      </c>
      <c r="I52" s="125">
        <v>8</v>
      </c>
      <c r="J52" s="126">
        <v>47922</v>
      </c>
      <c r="K52" s="127"/>
      <c r="M52" s="125">
        <f t="shared" si="4"/>
        <v>8</v>
      </c>
      <c r="N52" s="126">
        <f t="shared" si="12"/>
        <v>49120</v>
      </c>
      <c r="O52" s="128">
        <f t="shared" si="5"/>
        <v>2.4998956637869885E-2</v>
      </c>
      <c r="Q52" s="125">
        <f t="shared" si="6"/>
        <v>8</v>
      </c>
      <c r="R52" s="126">
        <f t="shared" si="13"/>
        <v>50348</v>
      </c>
      <c r="S52" s="128">
        <f t="shared" si="7"/>
        <v>2.4999999999999911E-2</v>
      </c>
      <c r="U52" s="125">
        <f t="shared" si="8"/>
        <v>9</v>
      </c>
      <c r="V52" s="126">
        <f t="shared" si="14"/>
        <v>51607</v>
      </c>
      <c r="W52" s="128">
        <f t="shared" si="9"/>
        <v>2.5005958528640626E-2</v>
      </c>
      <c r="Y52" s="125">
        <f t="shared" si="10"/>
        <v>9</v>
      </c>
      <c r="Z52" s="126">
        <f t="shared" si="15"/>
        <v>53026</v>
      </c>
      <c r="AA52" s="128">
        <f t="shared" si="11"/>
        <v>2.7496269885868285E-2</v>
      </c>
    </row>
    <row r="53" spans="1:31" s="123" customFormat="1" ht="15" customHeight="1" x14ac:dyDescent="0.25">
      <c r="A53" s="119" t="s">
        <v>115</v>
      </c>
      <c r="B53" s="120" t="s">
        <v>6</v>
      </c>
      <c r="C53" s="121">
        <v>40782</v>
      </c>
      <c r="D53" s="121">
        <v>44800</v>
      </c>
      <c r="E53" s="122">
        <v>10</v>
      </c>
      <c r="F53" s="121" t="s">
        <v>43</v>
      </c>
      <c r="G53" s="123" t="s">
        <v>106</v>
      </c>
      <c r="H53" s="124">
        <v>1</v>
      </c>
      <c r="I53" s="125">
        <v>8</v>
      </c>
      <c r="J53" s="126">
        <v>47922</v>
      </c>
      <c r="K53" s="127"/>
      <c r="M53" s="125">
        <f t="shared" si="4"/>
        <v>8</v>
      </c>
      <c r="N53" s="126">
        <f t="shared" si="12"/>
        <v>49120</v>
      </c>
      <c r="O53" s="128">
        <f t="shared" si="5"/>
        <v>2.4998956637869885E-2</v>
      </c>
      <c r="Q53" s="125">
        <f t="shared" si="6"/>
        <v>8</v>
      </c>
      <c r="R53" s="126">
        <f t="shared" si="13"/>
        <v>50348</v>
      </c>
      <c r="S53" s="128">
        <f t="shared" si="7"/>
        <v>2.4999999999999911E-2</v>
      </c>
      <c r="U53" s="125">
        <f t="shared" si="8"/>
        <v>9</v>
      </c>
      <c r="V53" s="126">
        <f t="shared" si="14"/>
        <v>51607</v>
      </c>
      <c r="W53" s="128">
        <f t="shared" si="9"/>
        <v>2.5005958528640626E-2</v>
      </c>
      <c r="Y53" s="125">
        <f t="shared" si="10"/>
        <v>9</v>
      </c>
      <c r="Z53" s="126">
        <f t="shared" si="15"/>
        <v>53026</v>
      </c>
      <c r="AA53" s="128">
        <f t="shared" si="11"/>
        <v>2.7496269885868285E-2</v>
      </c>
    </row>
    <row r="54" spans="1:31" s="123" customFormat="1" ht="15" customHeight="1" x14ac:dyDescent="0.35">
      <c r="A54" s="119" t="s">
        <v>116</v>
      </c>
      <c r="B54" s="120" t="s">
        <v>6</v>
      </c>
      <c r="C54" s="121">
        <v>32020</v>
      </c>
      <c r="D54" s="121">
        <v>44804</v>
      </c>
      <c r="E54" s="122">
        <v>34</v>
      </c>
      <c r="F54" s="121" t="s">
        <v>43</v>
      </c>
      <c r="G54" s="123" t="s">
        <v>79</v>
      </c>
      <c r="H54" s="124">
        <v>1</v>
      </c>
      <c r="I54" s="125">
        <v>8</v>
      </c>
      <c r="J54" s="126">
        <v>47922</v>
      </c>
      <c r="K54" s="127"/>
      <c r="M54" s="125">
        <f t="shared" si="4"/>
        <v>8</v>
      </c>
      <c r="N54" s="126">
        <f t="shared" si="12"/>
        <v>49120</v>
      </c>
      <c r="O54" s="128">
        <f t="shared" si="5"/>
        <v>2.4998956637869885E-2</v>
      </c>
      <c r="Q54" s="125">
        <f t="shared" si="6"/>
        <v>8</v>
      </c>
      <c r="R54" s="126">
        <f t="shared" si="13"/>
        <v>50348</v>
      </c>
      <c r="S54" s="128">
        <f t="shared" si="7"/>
        <v>2.4999999999999911E-2</v>
      </c>
      <c r="T54" s="129"/>
      <c r="U54" s="125">
        <f t="shared" si="8"/>
        <v>9</v>
      </c>
      <c r="V54" s="126">
        <f t="shared" si="14"/>
        <v>51607</v>
      </c>
      <c r="W54" s="128">
        <f t="shared" si="9"/>
        <v>2.5005958528640626E-2</v>
      </c>
      <c r="Y54" s="125">
        <f t="shared" si="10"/>
        <v>9</v>
      </c>
      <c r="Z54" s="126">
        <f t="shared" si="15"/>
        <v>53026</v>
      </c>
      <c r="AA54" s="128">
        <f t="shared" si="11"/>
        <v>2.7496269885868285E-2</v>
      </c>
      <c r="AD54"/>
      <c r="AE54"/>
    </row>
    <row r="55" spans="1:31" s="123" customFormat="1" ht="15" customHeight="1" x14ac:dyDescent="0.25">
      <c r="A55" s="119" t="s">
        <v>117</v>
      </c>
      <c r="B55" s="120" t="s">
        <v>6</v>
      </c>
      <c r="C55" s="121">
        <v>38958</v>
      </c>
      <c r="D55" s="121">
        <v>44802</v>
      </c>
      <c r="E55" s="122">
        <v>15</v>
      </c>
      <c r="F55" s="121" t="s">
        <v>43</v>
      </c>
      <c r="G55" s="123" t="s">
        <v>79</v>
      </c>
      <c r="H55" s="124">
        <v>1</v>
      </c>
      <c r="I55" s="125">
        <v>8</v>
      </c>
      <c r="J55" s="126">
        <v>47922</v>
      </c>
      <c r="K55" s="127"/>
      <c r="M55" s="125">
        <f t="shared" si="4"/>
        <v>8</v>
      </c>
      <c r="N55" s="126">
        <f t="shared" si="12"/>
        <v>49120</v>
      </c>
      <c r="O55" s="128">
        <f t="shared" si="5"/>
        <v>2.4998956637869885E-2</v>
      </c>
      <c r="Q55" s="125">
        <f t="shared" si="6"/>
        <v>8</v>
      </c>
      <c r="R55" s="126">
        <f t="shared" si="13"/>
        <v>50348</v>
      </c>
      <c r="S55" s="128">
        <f t="shared" si="7"/>
        <v>2.4999999999999911E-2</v>
      </c>
      <c r="U55" s="125">
        <f t="shared" si="8"/>
        <v>9</v>
      </c>
      <c r="V55" s="126">
        <f t="shared" si="14"/>
        <v>51607</v>
      </c>
      <c r="W55" s="128">
        <f t="shared" si="9"/>
        <v>2.5005958528640626E-2</v>
      </c>
      <c r="Y55" s="125">
        <f t="shared" si="10"/>
        <v>9</v>
      </c>
      <c r="Z55" s="126">
        <f t="shared" si="15"/>
        <v>53026</v>
      </c>
      <c r="AA55" s="128">
        <f t="shared" si="11"/>
        <v>2.7496269885868285E-2</v>
      </c>
    </row>
    <row r="56" spans="1:31" s="123" customFormat="1" ht="6" customHeight="1" x14ac:dyDescent="0.25">
      <c r="A56" s="111"/>
      <c r="B56" s="111"/>
      <c r="C56" s="112"/>
      <c r="D56" s="113"/>
      <c r="E56" s="113"/>
      <c r="F56" s="111"/>
      <c r="G56" s="111"/>
      <c r="H56" s="114"/>
      <c r="I56" s="115"/>
      <c r="J56" s="116"/>
      <c r="K56" s="117"/>
      <c r="L56" s="111"/>
      <c r="M56" s="115"/>
      <c r="N56" s="116"/>
      <c r="Q56" s="115"/>
      <c r="R56" s="116"/>
      <c r="U56" s="115"/>
      <c r="V56" s="116"/>
      <c r="Y56" s="115"/>
      <c r="Z56" s="116"/>
    </row>
    <row r="57" spans="1:31" x14ac:dyDescent="0.35">
      <c r="I57" s="130" t="s">
        <v>18</v>
      </c>
      <c r="J57" s="131">
        <f>SUM(J3:J55)</f>
        <v>2275256</v>
      </c>
      <c r="M57" s="130" t="s">
        <v>18</v>
      </c>
      <c r="N57" s="131">
        <f>SUM(N3:N55)</f>
        <v>2414133</v>
      </c>
      <c r="Q57" s="130" t="s">
        <v>18</v>
      </c>
      <c r="R57" s="131">
        <f>SUM(R3:R55)</f>
        <v>2496519</v>
      </c>
      <c r="U57" s="130" t="s">
        <v>18</v>
      </c>
      <c r="V57" s="131">
        <f>SUM(V3:V55)</f>
        <v>2574594.5</v>
      </c>
      <c r="Y57" s="130" t="s">
        <v>18</v>
      </c>
      <c r="Z57" s="131">
        <f>SUM(Z3:Z55)</f>
        <v>2657974</v>
      </c>
    </row>
    <row r="58" spans="1:31" x14ac:dyDescent="0.35">
      <c r="M58" s="130" t="s">
        <v>20</v>
      </c>
      <c r="N58" s="131">
        <f>N57-J57</f>
        <v>138877</v>
      </c>
      <c r="Q58" s="130" t="s">
        <v>20</v>
      </c>
      <c r="R58" s="131">
        <f>R57-N57</f>
        <v>82386</v>
      </c>
      <c r="U58" s="130" t="s">
        <v>20</v>
      </c>
      <c r="V58" s="131">
        <f>V57-R57</f>
        <v>78075.5</v>
      </c>
      <c r="Y58" s="130" t="s">
        <v>20</v>
      </c>
      <c r="Z58" s="131">
        <f>Z57-V57</f>
        <v>83379.5</v>
      </c>
    </row>
    <row r="59" spans="1:31" x14ac:dyDescent="0.35">
      <c r="M59" s="130" t="s">
        <v>23</v>
      </c>
      <c r="N59" s="133">
        <f>ROUND(N57/J57-1,4)</f>
        <v>6.0999999999999999E-2</v>
      </c>
      <c r="Q59" s="130" t="s">
        <v>23</v>
      </c>
      <c r="R59" s="133">
        <f>ROUND(R57/N57-1,4)</f>
        <v>3.4099999999999998E-2</v>
      </c>
      <c r="U59" s="130" t="s">
        <v>23</v>
      </c>
      <c r="V59" s="133">
        <f>ROUND(V57/R57-1,4)</f>
        <v>3.1300000000000001E-2</v>
      </c>
      <c r="Y59" s="130" t="s">
        <v>23</v>
      </c>
      <c r="Z59" s="133">
        <f>ROUND(Z57/V57-1,4)</f>
        <v>3.2399999999999998E-2</v>
      </c>
    </row>
    <row r="60" spans="1:31" x14ac:dyDescent="0.35">
      <c r="L60" s="134" t="s">
        <v>118</v>
      </c>
      <c r="M60" s="130"/>
      <c r="Q60" s="130"/>
      <c r="S60" s="135"/>
      <c r="T60" s="136"/>
      <c r="U60" s="137" t="s">
        <v>119</v>
      </c>
      <c r="V60" s="138">
        <f>SUM(N59,R59,V59)</f>
        <v>0.12639999999999998</v>
      </c>
      <c r="Y60" s="137" t="s">
        <v>120</v>
      </c>
      <c r="Z60" s="138">
        <f>SUM(N59,R59,V59,Z59)</f>
        <v>0.1588</v>
      </c>
    </row>
    <row r="61" spans="1:31" x14ac:dyDescent="0.35">
      <c r="M61" s="130" t="s">
        <v>16</v>
      </c>
      <c r="N61" s="139" t="s">
        <v>17</v>
      </c>
      <c r="Q61" s="130" t="s">
        <v>16</v>
      </c>
      <c r="R61" s="139" t="s">
        <v>17</v>
      </c>
      <c r="U61" s="130" t="s">
        <v>16</v>
      </c>
      <c r="V61" s="139" t="s">
        <v>17</v>
      </c>
      <c r="Y61" s="130" t="s">
        <v>16</v>
      </c>
      <c r="Z61" s="139" t="s">
        <v>17</v>
      </c>
    </row>
    <row r="62" spans="1:31" x14ac:dyDescent="0.35">
      <c r="M62" s="130" t="s">
        <v>19</v>
      </c>
      <c r="N62" s="140">
        <v>0</v>
      </c>
      <c r="Q62" s="130" t="s">
        <v>19</v>
      </c>
      <c r="R62" s="140">
        <v>0</v>
      </c>
      <c r="U62" s="130" t="s">
        <v>19</v>
      </c>
      <c r="V62" s="140">
        <v>0</v>
      </c>
      <c r="Y62" s="130" t="s">
        <v>19</v>
      </c>
      <c r="Z62" s="140">
        <v>0</v>
      </c>
    </row>
    <row r="63" spans="1:31" x14ac:dyDescent="0.35">
      <c r="M63" s="130" t="s">
        <v>22</v>
      </c>
      <c r="N63" s="140">
        <v>2.5000000000000001E-2</v>
      </c>
      <c r="Q63" s="130" t="s">
        <v>22</v>
      </c>
      <c r="R63" s="140">
        <v>2.5000000000000001E-2</v>
      </c>
      <c r="U63" s="130" t="s">
        <v>22</v>
      </c>
      <c r="V63" s="140">
        <v>2.5000000000000001E-2</v>
      </c>
      <c r="Y63" s="130" t="s">
        <v>22</v>
      </c>
      <c r="Z63" s="140">
        <v>2.75E-2</v>
      </c>
    </row>
    <row r="64" spans="1:31" ht="6" customHeight="1" x14ac:dyDescent="0.35"/>
    <row r="65" spans="19:26" x14ac:dyDescent="0.35">
      <c r="S65" s="134"/>
      <c r="T65" s="134"/>
      <c r="U65" s="141" t="s">
        <v>121</v>
      </c>
      <c r="V65" s="142"/>
      <c r="Y65" s="141"/>
      <c r="Z65" s="142"/>
    </row>
  </sheetData>
  <pageMargins left="0.45" right="0.2" top="0.75" bottom="0.75" header="0.3" footer="0.3"/>
  <pageSetup scale="73" orientation="portrait" r:id="rId1"/>
  <headerFooter>
    <oddHeader>&amp;C&amp;16Stamford Board of Education Security Workers
BOE PROPOSAL</oddHeader>
    <oddFooter>&amp;L20174026v2 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2B81-C89E-4C01-B9B6-E7DC1D19AC38}">
  <sheetPr>
    <pageSetUpPr fitToPage="1"/>
  </sheetPr>
  <dimension ref="A1:W41"/>
  <sheetViews>
    <sheetView tabSelected="1" topLeftCell="F40" zoomScaleNormal="100" workbookViewId="0">
      <selection activeCell="M52" sqref="M52"/>
    </sheetView>
  </sheetViews>
  <sheetFormatPr defaultRowHeight="14.5" x14ac:dyDescent="0.35"/>
  <cols>
    <col min="1" max="1" width="10" style="18" bestFit="1" customWidth="1"/>
    <col min="2" max="2" width="9.1796875" style="18"/>
    <col min="3" max="3" width="11.1796875" style="18" bestFit="1" customWidth="1"/>
    <col min="4" max="4" width="3.453125" customWidth="1"/>
    <col min="5" max="5" width="10" style="18" bestFit="1" customWidth="1"/>
    <col min="6" max="6" width="9.1796875" style="18"/>
    <col min="7" max="7" width="11" style="18" bestFit="1" customWidth="1"/>
    <col min="8" max="8" width="11.1796875" style="18" bestFit="1" customWidth="1"/>
    <col min="9" max="9" width="4" customWidth="1"/>
    <col min="10" max="10" width="10" style="14" bestFit="1" customWidth="1"/>
    <col min="11" max="11" width="9.1796875" style="14"/>
    <col min="12" max="12" width="11" style="14" bestFit="1" customWidth="1"/>
    <col min="13" max="13" width="11.1796875" style="14" bestFit="1" customWidth="1"/>
    <col min="14" max="14" width="2.81640625" customWidth="1"/>
    <col min="15" max="15" width="10" style="17" bestFit="1" customWidth="1"/>
    <col min="16" max="16" width="9.1796875" style="17"/>
    <col min="17" max="17" width="12.7265625" style="17" customWidth="1"/>
    <col min="18" max="18" width="10.1796875" style="17" customWidth="1"/>
    <col min="19" max="19" width="3.453125" customWidth="1"/>
    <col min="20" max="20" width="10" style="18" bestFit="1" customWidth="1"/>
    <col min="21" max="21" width="9.1796875" style="18"/>
    <col min="22" max="22" width="12.7265625" style="18" customWidth="1"/>
    <col min="23" max="23" width="10.1796875" style="18" customWidth="1"/>
  </cols>
  <sheetData>
    <row r="1" spans="1:23" ht="45" customHeight="1" x14ac:dyDescent="0.35">
      <c r="A1" s="149" t="s">
        <v>0</v>
      </c>
      <c r="B1" s="149"/>
      <c r="C1" s="1"/>
      <c r="E1" s="150" t="s">
        <v>1</v>
      </c>
      <c r="F1" s="150"/>
      <c r="G1" s="2"/>
      <c r="H1" s="2"/>
      <c r="J1" s="151" t="s">
        <v>2</v>
      </c>
      <c r="K1" s="151"/>
      <c r="L1" s="3"/>
      <c r="M1" s="3"/>
      <c r="O1" s="152" t="s">
        <v>3</v>
      </c>
      <c r="P1" s="152"/>
      <c r="Q1" s="4"/>
      <c r="R1" s="4"/>
      <c r="T1" s="149" t="s">
        <v>4</v>
      </c>
      <c r="U1" s="149"/>
      <c r="V1" s="5"/>
      <c r="W1" s="5"/>
    </row>
    <row r="2" spans="1:23" x14ac:dyDescent="0.35">
      <c r="A2" s="6" t="s">
        <v>5</v>
      </c>
      <c r="B2" s="7" t="s">
        <v>6</v>
      </c>
      <c r="C2" s="8" t="s">
        <v>7</v>
      </c>
      <c r="E2" s="9" t="s">
        <v>5</v>
      </c>
      <c r="F2" s="10" t="s">
        <v>6</v>
      </c>
      <c r="G2" s="8" t="s">
        <v>7</v>
      </c>
      <c r="H2" s="11"/>
      <c r="J2" s="12" t="s">
        <v>5</v>
      </c>
      <c r="K2" s="13" t="s">
        <v>6</v>
      </c>
      <c r="L2" s="8" t="s">
        <v>7</v>
      </c>
      <c r="O2" s="15" t="s">
        <v>5</v>
      </c>
      <c r="P2" s="16" t="s">
        <v>6</v>
      </c>
      <c r="Q2" s="8" t="s">
        <v>7</v>
      </c>
      <c r="T2" s="6" t="s">
        <v>5</v>
      </c>
      <c r="U2" s="7" t="s">
        <v>6</v>
      </c>
      <c r="V2" s="8" t="s">
        <v>7</v>
      </c>
    </row>
    <row r="3" spans="1:23" x14ac:dyDescent="0.35">
      <c r="A3" s="19">
        <v>1</v>
      </c>
      <c r="B3" s="20">
        <v>36490</v>
      </c>
      <c r="C3" s="21"/>
      <c r="E3" s="22">
        <v>1</v>
      </c>
      <c r="F3" s="23">
        <f t="shared" ref="F3:F9" si="0">ROUND(B3*($F$39+1),0)</f>
        <v>36490</v>
      </c>
      <c r="G3" s="21"/>
      <c r="H3" s="11"/>
      <c r="J3" s="24">
        <v>1</v>
      </c>
      <c r="K3" s="25">
        <f t="shared" ref="K3:K9" si="1">ROUND(F3*($K$39+1),0)</f>
        <v>36490</v>
      </c>
      <c r="L3" s="21"/>
      <c r="O3" s="26">
        <v>1</v>
      </c>
      <c r="P3" s="27">
        <f t="shared" ref="P3:P9" si="2">ROUND(K3*($P$39+1),0)</f>
        <v>36490</v>
      </c>
      <c r="Q3" s="21"/>
      <c r="T3" s="19">
        <v>1</v>
      </c>
      <c r="U3" s="28"/>
      <c r="V3" s="21"/>
    </row>
    <row r="4" spans="1:23" x14ac:dyDescent="0.35">
      <c r="A4" s="19">
        <v>2</v>
      </c>
      <c r="B4" s="20">
        <v>38118</v>
      </c>
      <c r="C4" s="21">
        <f t="shared" ref="C4:C9" si="3">B4/B3-1</f>
        <v>4.4614963003562602E-2</v>
      </c>
      <c r="E4" s="22">
        <v>2</v>
      </c>
      <c r="F4" s="23">
        <f t="shared" si="0"/>
        <v>38118</v>
      </c>
      <c r="G4" s="21">
        <f t="shared" ref="G4:G9" si="4">F4/F3-1</f>
        <v>4.4614963003562602E-2</v>
      </c>
      <c r="H4" s="11"/>
      <c r="J4" s="24">
        <v>2</v>
      </c>
      <c r="K4" s="25">
        <f t="shared" si="1"/>
        <v>38118</v>
      </c>
      <c r="L4" s="21"/>
      <c r="O4" s="26">
        <v>2</v>
      </c>
      <c r="P4" s="27">
        <f t="shared" si="2"/>
        <v>38118</v>
      </c>
      <c r="Q4" s="21"/>
      <c r="T4" s="19">
        <v>2</v>
      </c>
      <c r="U4" s="28"/>
      <c r="V4" s="21"/>
    </row>
    <row r="5" spans="1:23" x14ac:dyDescent="0.35">
      <c r="A5" s="19">
        <v>3</v>
      </c>
      <c r="B5" s="20">
        <v>39755</v>
      </c>
      <c r="C5" s="21">
        <f t="shared" si="3"/>
        <v>4.2945590009969115E-2</v>
      </c>
      <c r="E5" s="22">
        <v>3</v>
      </c>
      <c r="F5" s="23">
        <f t="shared" si="0"/>
        <v>39755</v>
      </c>
      <c r="G5" s="21">
        <f t="shared" si="4"/>
        <v>4.2945590009969115E-2</v>
      </c>
      <c r="H5" s="11"/>
      <c r="J5" s="24">
        <v>3</v>
      </c>
      <c r="K5" s="25">
        <f t="shared" si="1"/>
        <v>39755</v>
      </c>
      <c r="L5" s="21"/>
      <c r="O5" s="26">
        <v>3</v>
      </c>
      <c r="P5" s="27">
        <f t="shared" si="2"/>
        <v>39755</v>
      </c>
      <c r="Q5" s="21"/>
      <c r="T5" s="19">
        <v>3</v>
      </c>
      <c r="U5" s="28"/>
      <c r="V5" s="21"/>
    </row>
    <row r="6" spans="1:23" x14ac:dyDescent="0.35">
      <c r="A6" s="19">
        <v>4</v>
      </c>
      <c r="B6" s="20">
        <v>41387</v>
      </c>
      <c r="C6" s="21">
        <f t="shared" si="3"/>
        <v>4.1051440070431378E-2</v>
      </c>
      <c r="E6" s="22">
        <v>4</v>
      </c>
      <c r="F6" s="29">
        <f t="shared" si="0"/>
        <v>41387</v>
      </c>
      <c r="G6" s="21">
        <f t="shared" si="4"/>
        <v>4.1051440070431378E-2</v>
      </c>
      <c r="H6" s="11"/>
      <c r="J6" s="24">
        <v>4</v>
      </c>
      <c r="K6" s="30">
        <f t="shared" si="1"/>
        <v>41387</v>
      </c>
      <c r="L6" s="21"/>
      <c r="O6" s="26">
        <v>4</v>
      </c>
      <c r="P6" s="27">
        <f t="shared" si="2"/>
        <v>41387</v>
      </c>
      <c r="Q6" s="21"/>
      <c r="T6" s="19">
        <v>4</v>
      </c>
      <c r="U6" s="20"/>
      <c r="V6" s="21"/>
    </row>
    <row r="7" spans="1:23" x14ac:dyDescent="0.35">
      <c r="A7" s="19">
        <v>5</v>
      </c>
      <c r="B7" s="20">
        <v>42976</v>
      </c>
      <c r="C7" s="21">
        <f t="shared" si="3"/>
        <v>3.8393698504361362E-2</v>
      </c>
      <c r="E7" s="22">
        <v>5</v>
      </c>
      <c r="F7" s="29">
        <f t="shared" si="0"/>
        <v>42976</v>
      </c>
      <c r="G7" s="21">
        <f t="shared" si="4"/>
        <v>3.8393698504361362E-2</v>
      </c>
      <c r="H7" s="11"/>
      <c r="J7" s="24">
        <v>5</v>
      </c>
      <c r="K7" s="30">
        <f t="shared" si="1"/>
        <v>42976</v>
      </c>
      <c r="L7" s="21">
        <f t="shared" ref="L7:L9" si="5">K7/K6-1</f>
        <v>3.8393698504361362E-2</v>
      </c>
      <c r="O7" s="26">
        <v>5</v>
      </c>
      <c r="P7" s="31">
        <f t="shared" si="2"/>
        <v>42976</v>
      </c>
      <c r="Q7" s="21">
        <f t="shared" ref="Q7:Q11" si="6">P7/P6-1</f>
        <v>3.8393698504361362E-2</v>
      </c>
      <c r="T7" s="19">
        <v>5</v>
      </c>
      <c r="U7" s="20">
        <f>ROUND(P7*($U$39+1),0)</f>
        <v>42976</v>
      </c>
      <c r="V7" s="21"/>
    </row>
    <row r="8" spans="1:23" x14ac:dyDescent="0.35">
      <c r="A8" s="19">
        <v>6</v>
      </c>
      <c r="B8" s="20">
        <v>44671</v>
      </c>
      <c r="C8" s="21">
        <f t="shared" si="3"/>
        <v>3.9440618019359608E-2</v>
      </c>
      <c r="E8" s="22">
        <v>6</v>
      </c>
      <c r="F8" s="29">
        <f t="shared" si="0"/>
        <v>44671</v>
      </c>
      <c r="G8" s="21">
        <f t="shared" si="4"/>
        <v>3.9440618019359608E-2</v>
      </c>
      <c r="H8" s="11"/>
      <c r="J8" s="24">
        <v>6</v>
      </c>
      <c r="K8" s="30">
        <f t="shared" si="1"/>
        <v>44671</v>
      </c>
      <c r="L8" s="21">
        <f t="shared" si="5"/>
        <v>3.9440618019359608E-2</v>
      </c>
      <c r="O8" s="26">
        <v>6</v>
      </c>
      <c r="P8" s="31">
        <f t="shared" si="2"/>
        <v>44671</v>
      </c>
      <c r="Q8" s="21">
        <f t="shared" si="6"/>
        <v>3.9440618019359608E-2</v>
      </c>
      <c r="T8" s="19">
        <v>6</v>
      </c>
      <c r="U8" s="20">
        <f t="shared" ref="U8:U9" si="7">ROUND(P8*($U$39+1),0)</f>
        <v>44671</v>
      </c>
      <c r="V8" s="21">
        <f t="shared" ref="V8:V11" si="8">U8/U7-1</f>
        <v>3.9440618019359608E-2</v>
      </c>
    </row>
    <row r="9" spans="1:23" x14ac:dyDescent="0.35">
      <c r="A9" s="19">
        <v>7</v>
      </c>
      <c r="B9" s="20">
        <v>46284</v>
      </c>
      <c r="C9" s="21">
        <f t="shared" si="3"/>
        <v>3.6108437241163083E-2</v>
      </c>
      <c r="E9" s="22">
        <v>7</v>
      </c>
      <c r="F9" s="29">
        <f t="shared" si="0"/>
        <v>46284</v>
      </c>
      <c r="G9" s="21">
        <f t="shared" si="4"/>
        <v>3.6108437241163083E-2</v>
      </c>
      <c r="H9" s="11"/>
      <c r="J9" s="24">
        <v>7</v>
      </c>
      <c r="K9" s="30">
        <f t="shared" si="1"/>
        <v>46284</v>
      </c>
      <c r="L9" s="21">
        <f t="shared" si="5"/>
        <v>3.6108437241163083E-2</v>
      </c>
      <c r="O9" s="26">
        <v>7</v>
      </c>
      <c r="P9" s="31">
        <f t="shared" si="2"/>
        <v>46284</v>
      </c>
      <c r="Q9" s="21">
        <f t="shared" si="6"/>
        <v>3.6108437241163083E-2</v>
      </c>
      <c r="T9" s="19">
        <v>7</v>
      </c>
      <c r="U9" s="20">
        <f t="shared" si="7"/>
        <v>46284</v>
      </c>
      <c r="V9" s="21">
        <f t="shared" si="8"/>
        <v>3.6108437241163083E-2</v>
      </c>
    </row>
    <row r="10" spans="1:23" x14ac:dyDescent="0.35">
      <c r="A10" s="19">
        <v>8</v>
      </c>
      <c r="B10" s="20">
        <v>47922</v>
      </c>
      <c r="C10" s="21">
        <f>B10/B9-1</f>
        <v>3.5390199637023612E-2</v>
      </c>
      <c r="E10" s="22">
        <v>8</v>
      </c>
      <c r="F10" s="29">
        <f>ROUND(B10*($F$40+1),0)</f>
        <v>49120</v>
      </c>
      <c r="G10" s="21">
        <f>F10/F9-1</f>
        <v>6.1273874341025047E-2</v>
      </c>
      <c r="H10" s="11"/>
      <c r="J10" s="24">
        <v>8</v>
      </c>
      <c r="K10" s="30">
        <f>ROUND(F10*($K$40+1),0)</f>
        <v>50348</v>
      </c>
      <c r="L10" s="21">
        <f>K10/K9-1</f>
        <v>8.7805721199550657E-2</v>
      </c>
      <c r="O10" s="15">
        <v>8</v>
      </c>
      <c r="P10" s="32">
        <f>(P11-P9)/2+P9</f>
        <v>48945.5</v>
      </c>
      <c r="Q10" s="21">
        <f t="shared" si="6"/>
        <v>5.7503672975542264E-2</v>
      </c>
      <c r="T10" s="19">
        <v>8</v>
      </c>
      <c r="U10" s="20">
        <f>ROUND(P10*($U$39+1),0)</f>
        <v>48946</v>
      </c>
      <c r="V10" s="21">
        <f t="shared" si="8"/>
        <v>5.7514475844784307E-2</v>
      </c>
    </row>
    <row r="11" spans="1:23" x14ac:dyDescent="0.35">
      <c r="A11" s="19"/>
      <c r="B11" s="33"/>
      <c r="E11" s="22"/>
      <c r="F11" s="34"/>
      <c r="G11" s="35"/>
      <c r="H11" s="11"/>
      <c r="J11" s="24"/>
      <c r="K11" s="36"/>
      <c r="L11" s="37"/>
      <c r="O11" s="26">
        <v>9</v>
      </c>
      <c r="P11" s="38">
        <f>ROUND(K10*(P$40+1),0)</f>
        <v>51607</v>
      </c>
      <c r="Q11" s="21">
        <f t="shared" si="6"/>
        <v>5.4376806856605731E-2</v>
      </c>
      <c r="T11" s="19">
        <v>9</v>
      </c>
      <c r="U11" s="20">
        <f>ROUND(P11*($U$40+1),0)</f>
        <v>53026</v>
      </c>
      <c r="V11" s="21">
        <f t="shared" si="8"/>
        <v>8.3357169125158448E-2</v>
      </c>
    </row>
    <row r="12" spans="1:23" x14ac:dyDescent="0.35">
      <c r="A12" s="39" t="s">
        <v>8</v>
      </c>
      <c r="B12" s="39"/>
      <c r="C12" s="39"/>
      <c r="E12" s="145" t="s">
        <v>9</v>
      </c>
      <c r="F12" s="145"/>
      <c r="G12" s="145"/>
      <c r="H12" s="145"/>
      <c r="J12" s="146" t="s">
        <v>10</v>
      </c>
      <c r="K12" s="146"/>
      <c r="L12" s="146"/>
      <c r="M12" s="146"/>
      <c r="O12" s="147" t="s">
        <v>11</v>
      </c>
      <c r="P12" s="147"/>
      <c r="Q12" s="147"/>
      <c r="R12" s="147"/>
      <c r="T12" s="148" t="s">
        <v>12</v>
      </c>
      <c r="U12" s="148"/>
      <c r="V12" s="148"/>
      <c r="W12" s="148"/>
    </row>
    <row r="13" spans="1:23" x14ac:dyDescent="0.35">
      <c r="A13" s="40" t="s">
        <v>13</v>
      </c>
      <c r="B13" s="41" t="s">
        <v>6</v>
      </c>
      <c r="C13" s="40" t="s">
        <v>14</v>
      </c>
      <c r="E13" s="42" t="s">
        <v>13</v>
      </c>
      <c r="F13" s="43" t="s">
        <v>6</v>
      </c>
      <c r="G13" s="43"/>
      <c r="H13" s="42" t="s">
        <v>14</v>
      </c>
      <c r="J13" s="44" t="s">
        <v>13</v>
      </c>
      <c r="K13" s="45" t="s">
        <v>6</v>
      </c>
      <c r="L13" s="45"/>
      <c r="M13" s="44" t="s">
        <v>14</v>
      </c>
      <c r="O13" s="46" t="s">
        <v>13</v>
      </c>
      <c r="P13" s="47" t="s">
        <v>6</v>
      </c>
      <c r="Q13" s="47"/>
      <c r="R13" s="46" t="s">
        <v>14</v>
      </c>
      <c r="T13" s="40" t="s">
        <v>13</v>
      </c>
      <c r="U13" s="41" t="s">
        <v>6</v>
      </c>
      <c r="V13" s="41"/>
      <c r="W13" s="40" t="s">
        <v>14</v>
      </c>
    </row>
    <row r="14" spans="1:23" x14ac:dyDescent="0.35">
      <c r="A14" s="48">
        <v>1</v>
      </c>
      <c r="B14" s="49">
        <v>16</v>
      </c>
      <c r="C14" s="50">
        <f t="shared" ref="C14:C21" si="9">SUM(B14:B14)</f>
        <v>16</v>
      </c>
      <c r="E14" s="51">
        <v>1</v>
      </c>
      <c r="F14" s="52"/>
      <c r="G14" s="52"/>
      <c r="H14" s="53">
        <f t="shared" ref="H14:H21" si="10">SUM(F14:G14)</f>
        <v>0</v>
      </c>
      <c r="J14" s="54">
        <v>1</v>
      </c>
      <c r="K14" s="55"/>
      <c r="L14" s="55"/>
      <c r="M14" s="56">
        <f t="shared" ref="M14:M21" si="11">SUM(K14:L14)</f>
        <v>0</v>
      </c>
      <c r="O14" s="57">
        <v>1</v>
      </c>
      <c r="P14" s="58"/>
      <c r="Q14" s="58"/>
      <c r="R14" s="59">
        <f t="shared" ref="R14:R22" si="12">SUM(P14:Q14)</f>
        <v>0</v>
      </c>
      <c r="T14" s="48">
        <v>1</v>
      </c>
      <c r="U14" s="60"/>
      <c r="V14" s="60"/>
      <c r="W14" s="50">
        <f t="shared" ref="W14:W22" si="13">SUM(U14:V14)</f>
        <v>0</v>
      </c>
    </row>
    <row r="15" spans="1:23" x14ac:dyDescent="0.35">
      <c r="A15" s="48">
        <v>2</v>
      </c>
      <c r="B15" s="49">
        <v>4</v>
      </c>
      <c r="C15" s="50">
        <f t="shared" si="9"/>
        <v>4</v>
      </c>
      <c r="E15" s="51">
        <v>2</v>
      </c>
      <c r="F15" s="52"/>
      <c r="G15" s="52"/>
      <c r="H15" s="53">
        <f t="shared" si="10"/>
        <v>0</v>
      </c>
      <c r="J15" s="54">
        <v>2</v>
      </c>
      <c r="K15" s="55"/>
      <c r="L15" s="55"/>
      <c r="M15" s="56">
        <f t="shared" si="11"/>
        <v>0</v>
      </c>
      <c r="O15" s="57">
        <v>2</v>
      </c>
      <c r="P15" s="58"/>
      <c r="Q15" s="58"/>
      <c r="R15" s="59">
        <f t="shared" si="12"/>
        <v>0</v>
      </c>
      <c r="T15" s="48">
        <v>2</v>
      </c>
      <c r="U15" s="60"/>
      <c r="V15" s="60"/>
      <c r="W15" s="50">
        <f t="shared" si="13"/>
        <v>0</v>
      </c>
    </row>
    <row r="16" spans="1:23" x14ac:dyDescent="0.35">
      <c r="A16" s="48">
        <v>3</v>
      </c>
      <c r="B16" s="49">
        <v>2</v>
      </c>
      <c r="C16" s="50">
        <f t="shared" si="9"/>
        <v>2</v>
      </c>
      <c r="E16" s="51">
        <v>3</v>
      </c>
      <c r="F16" s="52"/>
      <c r="G16" s="52"/>
      <c r="H16" s="53">
        <f t="shared" si="10"/>
        <v>0</v>
      </c>
      <c r="J16" s="54">
        <v>3</v>
      </c>
      <c r="K16" s="55"/>
      <c r="L16" s="55"/>
      <c r="M16" s="56">
        <f t="shared" si="11"/>
        <v>0</v>
      </c>
      <c r="O16" s="57">
        <v>3</v>
      </c>
      <c r="P16" s="58"/>
      <c r="Q16" s="58"/>
      <c r="R16" s="59">
        <f t="shared" si="12"/>
        <v>0</v>
      </c>
      <c r="T16" s="48">
        <v>3</v>
      </c>
      <c r="U16" s="60"/>
      <c r="V16" s="60"/>
      <c r="W16" s="50">
        <f t="shared" si="13"/>
        <v>0</v>
      </c>
    </row>
    <row r="17" spans="1:23" x14ac:dyDescent="0.35">
      <c r="A17" s="48">
        <v>4</v>
      </c>
      <c r="B17" s="49">
        <v>1</v>
      </c>
      <c r="C17" s="50">
        <f t="shared" si="9"/>
        <v>1</v>
      </c>
      <c r="E17" s="51">
        <v>4</v>
      </c>
      <c r="F17" s="52">
        <f>B14+B15+B16</f>
        <v>22</v>
      </c>
      <c r="G17" s="52"/>
      <c r="H17" s="53">
        <f t="shared" si="10"/>
        <v>22</v>
      </c>
      <c r="J17" s="54">
        <v>4</v>
      </c>
      <c r="K17" s="55">
        <f>IF($K$38="y",(IF($A17=1,0,IF($A17=8,F16+F17,F16))),F17)</f>
        <v>0</v>
      </c>
      <c r="L17" s="55"/>
      <c r="M17" s="56">
        <f t="shared" si="11"/>
        <v>0</v>
      </c>
      <c r="O17" s="57">
        <v>4</v>
      </c>
      <c r="P17" s="58">
        <f>IF($P$38="y",(IF($A17=1,0,IF($A17=9,K16+K17,K16))),K17)</f>
        <v>0</v>
      </c>
      <c r="Q17" s="58"/>
      <c r="R17" s="59">
        <f t="shared" si="12"/>
        <v>0</v>
      </c>
      <c r="T17" s="48">
        <v>4</v>
      </c>
      <c r="U17" s="60">
        <f>IF($U$38="y",(IF($A17=1,0,IF($A17=9,P16+P17,P16))),P17)</f>
        <v>0</v>
      </c>
      <c r="V17" s="60"/>
      <c r="W17" s="50">
        <f t="shared" si="13"/>
        <v>0</v>
      </c>
    </row>
    <row r="18" spans="1:23" x14ac:dyDescent="0.35">
      <c r="A18" s="48">
        <v>5</v>
      </c>
      <c r="B18" s="49">
        <v>1</v>
      </c>
      <c r="C18" s="50">
        <f t="shared" si="9"/>
        <v>1</v>
      </c>
      <c r="E18" s="51">
        <v>5</v>
      </c>
      <c r="F18" s="52">
        <f>IF($F$38="y",(IF($A18=1,0,IF($A18=8,B17+B18,B17))),B18)</f>
        <v>1</v>
      </c>
      <c r="G18" s="52"/>
      <c r="H18" s="53">
        <f t="shared" si="10"/>
        <v>1</v>
      </c>
      <c r="J18" s="54">
        <v>5</v>
      </c>
      <c r="K18" s="55">
        <f>IF($K$38="y",(IF($A18=1,0,IF($A18=8,F17+F18,F17))),F18)</f>
        <v>22</v>
      </c>
      <c r="L18" s="55"/>
      <c r="M18" s="56">
        <f t="shared" si="11"/>
        <v>22</v>
      </c>
      <c r="O18" s="57">
        <v>5</v>
      </c>
      <c r="P18" s="58">
        <f t="shared" ref="P18:P22" si="14">IF($P$38="y",(IF($A18=1,0,IF($A18=9,K17+K18,K17))),K18)</f>
        <v>0</v>
      </c>
      <c r="Q18" s="58"/>
      <c r="R18" s="59">
        <f t="shared" si="12"/>
        <v>0</v>
      </c>
      <c r="T18" s="48">
        <v>5</v>
      </c>
      <c r="U18" s="60">
        <f t="shared" ref="U18:U22" si="15">IF($U$38="y",(IF($A18=1,0,IF($A18=9,P17+P18,P17))),P18)</f>
        <v>0</v>
      </c>
      <c r="V18" s="60"/>
      <c r="W18" s="50">
        <f t="shared" si="13"/>
        <v>0</v>
      </c>
    </row>
    <row r="19" spans="1:23" x14ac:dyDescent="0.35">
      <c r="A19" s="48">
        <v>6</v>
      </c>
      <c r="B19" s="49">
        <v>3</v>
      </c>
      <c r="C19" s="50">
        <f t="shared" si="9"/>
        <v>3</v>
      </c>
      <c r="E19" s="51">
        <v>6</v>
      </c>
      <c r="F19" s="52">
        <f>IF($F$38="y",(IF($A19=1,0,IF($A19=8,B18+B19,B18))),B19)</f>
        <v>1</v>
      </c>
      <c r="G19" s="52"/>
      <c r="H19" s="53">
        <f t="shared" si="10"/>
        <v>1</v>
      </c>
      <c r="J19" s="54">
        <v>6</v>
      </c>
      <c r="K19" s="55">
        <f>IF($K$38="y",(IF($A19=1,0,IF($A19=8,F18+F19,F18))),F19)</f>
        <v>1</v>
      </c>
      <c r="L19" s="55"/>
      <c r="M19" s="56">
        <f t="shared" si="11"/>
        <v>1</v>
      </c>
      <c r="O19" s="57">
        <v>6</v>
      </c>
      <c r="P19" s="58">
        <f t="shared" si="14"/>
        <v>22</v>
      </c>
      <c r="Q19" s="58"/>
      <c r="R19" s="59">
        <f t="shared" si="12"/>
        <v>22</v>
      </c>
      <c r="T19" s="48">
        <v>6</v>
      </c>
      <c r="U19" s="60">
        <f t="shared" si="15"/>
        <v>0</v>
      </c>
      <c r="V19" s="60"/>
      <c r="W19" s="50">
        <f t="shared" si="13"/>
        <v>0</v>
      </c>
    </row>
    <row r="20" spans="1:23" x14ac:dyDescent="0.35">
      <c r="A20" s="48">
        <v>7</v>
      </c>
      <c r="B20" s="49">
        <v>3</v>
      </c>
      <c r="C20" s="50">
        <f t="shared" si="9"/>
        <v>3</v>
      </c>
      <c r="E20" s="51">
        <v>7</v>
      </c>
      <c r="F20" s="52">
        <f>IF($F$38="y",(IF($A20=1,0,IF($A20=8,B19+B20,B19))),B20)</f>
        <v>3</v>
      </c>
      <c r="G20" s="52"/>
      <c r="H20" s="53">
        <f t="shared" si="10"/>
        <v>3</v>
      </c>
      <c r="J20" s="54">
        <v>7</v>
      </c>
      <c r="K20" s="55">
        <f>IF($K$38="y",(IF($A20=1,0,IF($A20=8,F19+F20,F19))),F20)</f>
        <v>1</v>
      </c>
      <c r="L20" s="55"/>
      <c r="M20" s="56">
        <f t="shared" si="11"/>
        <v>1</v>
      </c>
      <c r="O20" s="57">
        <v>7</v>
      </c>
      <c r="P20" s="58">
        <f t="shared" si="14"/>
        <v>1</v>
      </c>
      <c r="Q20" s="58"/>
      <c r="R20" s="59">
        <f t="shared" si="12"/>
        <v>1</v>
      </c>
      <c r="T20" s="48">
        <v>7</v>
      </c>
      <c r="U20" s="60">
        <f t="shared" si="15"/>
        <v>22</v>
      </c>
      <c r="V20" s="60"/>
      <c r="W20" s="50">
        <f>SUM(U20:V20)</f>
        <v>22</v>
      </c>
    </row>
    <row r="21" spans="1:23" x14ac:dyDescent="0.35">
      <c r="A21" s="48">
        <v>8</v>
      </c>
      <c r="B21" s="49">
        <v>23</v>
      </c>
      <c r="C21" s="50">
        <f t="shared" si="9"/>
        <v>23</v>
      </c>
      <c r="E21" s="51">
        <v>8</v>
      </c>
      <c r="F21" s="52">
        <f>IF($F$38="y",(IF($A21=1,0,IF($A21=8,B20+B21,B20))),B21)</f>
        <v>26</v>
      </c>
      <c r="G21" s="52"/>
      <c r="H21" s="53">
        <f t="shared" si="10"/>
        <v>26</v>
      </c>
      <c r="J21" s="54">
        <v>8</v>
      </c>
      <c r="K21" s="55">
        <f>IF($K$38="y",(IF($A21=1,0,IF($A21=8,F20+F21,F20))),F21)</f>
        <v>29</v>
      </c>
      <c r="L21" s="55"/>
      <c r="M21" s="56">
        <f t="shared" si="11"/>
        <v>29</v>
      </c>
      <c r="O21" s="57">
        <v>8</v>
      </c>
      <c r="P21" s="58">
        <f t="shared" si="14"/>
        <v>1</v>
      </c>
      <c r="Q21" s="58"/>
      <c r="R21" s="59">
        <f t="shared" si="12"/>
        <v>1</v>
      </c>
      <c r="T21" s="48">
        <v>8</v>
      </c>
      <c r="U21" s="60">
        <f t="shared" si="15"/>
        <v>1</v>
      </c>
      <c r="V21" s="60"/>
      <c r="W21" s="50">
        <f t="shared" si="13"/>
        <v>1</v>
      </c>
    </row>
    <row r="22" spans="1:23" ht="15" thickBot="1" x14ac:dyDescent="0.4">
      <c r="A22" s="61">
        <v>9</v>
      </c>
      <c r="B22" s="49"/>
      <c r="C22" s="50"/>
      <c r="E22" s="51"/>
      <c r="F22" s="52"/>
      <c r="G22" s="52"/>
      <c r="H22" s="53"/>
      <c r="J22" s="54"/>
      <c r="K22" s="55"/>
      <c r="L22" s="55"/>
      <c r="M22" s="56"/>
      <c r="O22" s="57">
        <v>9</v>
      </c>
      <c r="P22" s="58">
        <f t="shared" si="14"/>
        <v>29</v>
      </c>
      <c r="Q22" s="58"/>
      <c r="R22" s="59">
        <f t="shared" si="12"/>
        <v>29</v>
      </c>
      <c r="T22" s="48">
        <v>9</v>
      </c>
      <c r="U22" s="60">
        <f t="shared" si="15"/>
        <v>30</v>
      </c>
      <c r="V22" s="60"/>
      <c r="W22" s="50">
        <f t="shared" si="13"/>
        <v>30</v>
      </c>
    </row>
    <row r="23" spans="1:23" ht="15" thickTop="1" x14ac:dyDescent="0.35">
      <c r="A23" s="40" t="s">
        <v>14</v>
      </c>
      <c r="B23" s="62">
        <f>SUM(B14:B21)</f>
        <v>53</v>
      </c>
      <c r="C23" s="63">
        <f>SUM(C14:C21)</f>
        <v>53</v>
      </c>
      <c r="E23" s="42" t="s">
        <v>14</v>
      </c>
      <c r="F23" s="64">
        <f>SUM(F14:F21)</f>
        <v>53</v>
      </c>
      <c r="G23" s="64"/>
      <c r="H23" s="65">
        <f>SUM(H14:H21)</f>
        <v>53</v>
      </c>
      <c r="J23" s="44" t="s">
        <v>14</v>
      </c>
      <c r="K23" s="66">
        <f>SUM(K14:K21)</f>
        <v>53</v>
      </c>
      <c r="L23" s="66"/>
      <c r="M23" s="67">
        <f>SUM(M14:M21)</f>
        <v>53</v>
      </c>
      <c r="O23" s="46" t="s">
        <v>14</v>
      </c>
      <c r="P23" s="68">
        <f>SUM(P14:P22)</f>
        <v>53</v>
      </c>
      <c r="Q23" s="68"/>
      <c r="R23" s="69">
        <f>SUM(R14:R22)</f>
        <v>53</v>
      </c>
      <c r="T23" s="40" t="s">
        <v>14</v>
      </c>
      <c r="U23" s="70">
        <f>SUM(U14:U22)</f>
        <v>53</v>
      </c>
      <c r="V23" s="70"/>
      <c r="W23" s="63">
        <f>SUM(W14:W22)</f>
        <v>53</v>
      </c>
    </row>
    <row r="24" spans="1:23" ht="7.5" customHeight="1" x14ac:dyDescent="0.35">
      <c r="A24" s="40"/>
      <c r="E24" s="42"/>
      <c r="F24" s="11"/>
      <c r="G24" s="11"/>
      <c r="H24" s="11"/>
      <c r="J24" s="44"/>
      <c r="O24" s="46"/>
      <c r="T24" s="40"/>
    </row>
    <row r="25" spans="1:23" x14ac:dyDescent="0.35">
      <c r="A25" s="39" t="s">
        <v>8</v>
      </c>
      <c r="B25" s="39"/>
      <c r="C25" s="39"/>
      <c r="E25" s="145" t="s">
        <v>9</v>
      </c>
      <c r="F25" s="145"/>
      <c r="G25" s="145"/>
      <c r="H25" s="145"/>
      <c r="J25" s="146" t="s">
        <v>10</v>
      </c>
      <c r="K25" s="146"/>
      <c r="L25" s="146"/>
      <c r="M25" s="146"/>
      <c r="O25" s="147" t="s">
        <v>11</v>
      </c>
      <c r="P25" s="147"/>
      <c r="Q25" s="147"/>
      <c r="R25" s="147"/>
      <c r="T25" s="148" t="s">
        <v>12</v>
      </c>
      <c r="U25" s="148"/>
      <c r="V25" s="148"/>
      <c r="W25" s="148"/>
    </row>
    <row r="26" spans="1:23" x14ac:dyDescent="0.35">
      <c r="A26" s="40" t="s">
        <v>13</v>
      </c>
      <c r="B26" s="7" t="s">
        <v>6</v>
      </c>
      <c r="C26" s="40" t="s">
        <v>15</v>
      </c>
      <c r="E26" s="42" t="s">
        <v>13</v>
      </c>
      <c r="F26" s="10" t="s">
        <v>6</v>
      </c>
      <c r="G26" s="10"/>
      <c r="H26" s="42" t="s">
        <v>15</v>
      </c>
      <c r="J26" s="44" t="s">
        <v>13</v>
      </c>
      <c r="K26" s="13" t="s">
        <v>6</v>
      </c>
      <c r="L26" s="13"/>
      <c r="M26" s="44" t="s">
        <v>15</v>
      </c>
      <c r="O26" s="46" t="s">
        <v>13</v>
      </c>
      <c r="P26" s="16" t="s">
        <v>6</v>
      </c>
      <c r="Q26" s="16"/>
      <c r="R26" s="46" t="s">
        <v>15</v>
      </c>
      <c r="T26" s="40" t="s">
        <v>13</v>
      </c>
      <c r="U26" s="7" t="s">
        <v>6</v>
      </c>
      <c r="V26" s="7"/>
      <c r="W26" s="40" t="s">
        <v>15</v>
      </c>
    </row>
    <row r="27" spans="1:23" x14ac:dyDescent="0.35">
      <c r="A27" s="48">
        <v>1</v>
      </c>
      <c r="B27" s="71">
        <f t="shared" ref="B27:B34" si="16">ROUND(B3*B14,0)</f>
        <v>583840</v>
      </c>
      <c r="C27" s="72">
        <f t="shared" ref="C27:C34" si="17">SUM(B27:B27)</f>
        <v>583840</v>
      </c>
      <c r="E27" s="51">
        <v>1</v>
      </c>
      <c r="F27" s="73">
        <f t="shared" ref="F27:F34" si="18">ROUND(F3*F14,0)</f>
        <v>0</v>
      </c>
      <c r="G27" s="73"/>
      <c r="H27" s="74">
        <f t="shared" ref="H27:H34" si="19">SUM(F27:G27)</f>
        <v>0</v>
      </c>
      <c r="J27" s="54">
        <v>1</v>
      </c>
      <c r="K27" s="75">
        <f t="shared" ref="K27:K34" si="20">ROUND(K3*K14,0)</f>
        <v>0</v>
      </c>
      <c r="L27" s="75"/>
      <c r="M27" s="76">
        <f t="shared" ref="M27:M34" si="21">SUM(K27:L27)</f>
        <v>0</v>
      </c>
      <c r="O27" s="57">
        <v>1</v>
      </c>
      <c r="P27" s="77">
        <f>ROUND(P3*P14,0)</f>
        <v>0</v>
      </c>
      <c r="Q27" s="77"/>
      <c r="R27" s="78">
        <f t="shared" ref="R27:R35" si="22">SUM(P27:Q27)</f>
        <v>0</v>
      </c>
      <c r="T27" s="48">
        <v>1</v>
      </c>
      <c r="U27" s="71">
        <f>ROUND(U3*U14,0)</f>
        <v>0</v>
      </c>
      <c r="V27" s="71"/>
      <c r="W27" s="72">
        <f t="shared" ref="W27:W35" si="23">SUM(U27:V27)</f>
        <v>0</v>
      </c>
    </row>
    <row r="28" spans="1:23" x14ac:dyDescent="0.35">
      <c r="A28" s="48">
        <v>2</v>
      </c>
      <c r="B28" s="71">
        <f t="shared" si="16"/>
        <v>152472</v>
      </c>
      <c r="C28" s="72">
        <f t="shared" si="17"/>
        <v>152472</v>
      </c>
      <c r="E28" s="51">
        <v>2</v>
      </c>
      <c r="F28" s="73">
        <f t="shared" si="18"/>
        <v>0</v>
      </c>
      <c r="G28" s="73"/>
      <c r="H28" s="74">
        <f t="shared" si="19"/>
        <v>0</v>
      </c>
      <c r="J28" s="54">
        <v>2</v>
      </c>
      <c r="K28" s="75">
        <f t="shared" si="20"/>
        <v>0</v>
      </c>
      <c r="L28" s="75"/>
      <c r="M28" s="76">
        <f t="shared" si="21"/>
        <v>0</v>
      </c>
      <c r="O28" s="57">
        <v>2</v>
      </c>
      <c r="P28" s="77">
        <f t="shared" ref="P28:P35" si="24">ROUND(P4*P15,0)</f>
        <v>0</v>
      </c>
      <c r="Q28" s="77"/>
      <c r="R28" s="78">
        <f t="shared" si="22"/>
        <v>0</v>
      </c>
      <c r="T28" s="48">
        <v>2</v>
      </c>
      <c r="U28" s="71">
        <f t="shared" ref="U28:U35" si="25">ROUND(U4*U15,0)</f>
        <v>0</v>
      </c>
      <c r="V28" s="71"/>
      <c r="W28" s="72">
        <f t="shared" si="23"/>
        <v>0</v>
      </c>
    </row>
    <row r="29" spans="1:23" x14ac:dyDescent="0.35">
      <c r="A29" s="48">
        <v>3</v>
      </c>
      <c r="B29" s="71">
        <f t="shared" si="16"/>
        <v>79510</v>
      </c>
      <c r="C29" s="72">
        <f t="shared" si="17"/>
        <v>79510</v>
      </c>
      <c r="E29" s="51">
        <v>3</v>
      </c>
      <c r="F29" s="73">
        <f t="shared" si="18"/>
        <v>0</v>
      </c>
      <c r="G29" s="73"/>
      <c r="H29" s="74">
        <f t="shared" si="19"/>
        <v>0</v>
      </c>
      <c r="J29" s="54">
        <v>3</v>
      </c>
      <c r="K29" s="75">
        <f t="shared" si="20"/>
        <v>0</v>
      </c>
      <c r="L29" s="75"/>
      <c r="M29" s="76">
        <f t="shared" si="21"/>
        <v>0</v>
      </c>
      <c r="O29" s="57">
        <v>3</v>
      </c>
      <c r="P29" s="77">
        <f t="shared" si="24"/>
        <v>0</v>
      </c>
      <c r="Q29" s="77"/>
      <c r="R29" s="78">
        <f t="shared" si="22"/>
        <v>0</v>
      </c>
      <c r="T29" s="48">
        <v>3</v>
      </c>
      <c r="U29" s="71">
        <f t="shared" si="25"/>
        <v>0</v>
      </c>
      <c r="V29" s="71"/>
      <c r="W29" s="72">
        <f t="shared" si="23"/>
        <v>0</v>
      </c>
    </row>
    <row r="30" spans="1:23" x14ac:dyDescent="0.35">
      <c r="A30" s="48">
        <v>4</v>
      </c>
      <c r="B30" s="71">
        <f t="shared" si="16"/>
        <v>41387</v>
      </c>
      <c r="C30" s="72">
        <f t="shared" si="17"/>
        <v>41387</v>
      </c>
      <c r="E30" s="51">
        <v>4</v>
      </c>
      <c r="F30" s="73">
        <f t="shared" si="18"/>
        <v>910514</v>
      </c>
      <c r="G30" s="73"/>
      <c r="H30" s="74">
        <f t="shared" si="19"/>
        <v>910514</v>
      </c>
      <c r="J30" s="54">
        <v>4</v>
      </c>
      <c r="K30" s="75">
        <f t="shared" si="20"/>
        <v>0</v>
      </c>
      <c r="L30" s="75"/>
      <c r="M30" s="76">
        <f t="shared" si="21"/>
        <v>0</v>
      </c>
      <c r="O30" s="57">
        <v>4</v>
      </c>
      <c r="P30" s="77">
        <f t="shared" si="24"/>
        <v>0</v>
      </c>
      <c r="Q30" s="77"/>
      <c r="R30" s="78">
        <f t="shared" si="22"/>
        <v>0</v>
      </c>
      <c r="T30" s="48">
        <v>4</v>
      </c>
      <c r="U30" s="71">
        <f t="shared" si="25"/>
        <v>0</v>
      </c>
      <c r="V30" s="71"/>
      <c r="W30" s="72">
        <f t="shared" si="23"/>
        <v>0</v>
      </c>
    </row>
    <row r="31" spans="1:23" x14ac:dyDescent="0.35">
      <c r="A31" s="48">
        <v>5</v>
      </c>
      <c r="B31" s="71">
        <f t="shared" si="16"/>
        <v>42976</v>
      </c>
      <c r="C31" s="72">
        <f t="shared" si="17"/>
        <v>42976</v>
      </c>
      <c r="E31" s="51">
        <v>5</v>
      </c>
      <c r="F31" s="73">
        <f t="shared" si="18"/>
        <v>42976</v>
      </c>
      <c r="G31" s="73"/>
      <c r="H31" s="74">
        <f t="shared" si="19"/>
        <v>42976</v>
      </c>
      <c r="J31" s="54">
        <v>5</v>
      </c>
      <c r="K31" s="75">
        <f t="shared" si="20"/>
        <v>945472</v>
      </c>
      <c r="L31" s="75"/>
      <c r="M31" s="76">
        <f t="shared" si="21"/>
        <v>945472</v>
      </c>
      <c r="O31" s="57">
        <v>5</v>
      </c>
      <c r="P31" s="77">
        <f t="shared" si="24"/>
        <v>0</v>
      </c>
      <c r="Q31" s="77"/>
      <c r="R31" s="78">
        <f t="shared" si="22"/>
        <v>0</v>
      </c>
      <c r="T31" s="48">
        <v>5</v>
      </c>
      <c r="U31" s="71">
        <f t="shared" si="25"/>
        <v>0</v>
      </c>
      <c r="V31" s="71"/>
      <c r="W31" s="72">
        <f t="shared" si="23"/>
        <v>0</v>
      </c>
    </row>
    <row r="32" spans="1:23" x14ac:dyDescent="0.35">
      <c r="A32" s="48">
        <v>6</v>
      </c>
      <c r="B32" s="71">
        <f t="shared" si="16"/>
        <v>134013</v>
      </c>
      <c r="C32" s="72">
        <f t="shared" si="17"/>
        <v>134013</v>
      </c>
      <c r="E32" s="51">
        <v>6</v>
      </c>
      <c r="F32" s="73">
        <f t="shared" si="18"/>
        <v>44671</v>
      </c>
      <c r="G32" s="73"/>
      <c r="H32" s="74">
        <f t="shared" si="19"/>
        <v>44671</v>
      </c>
      <c r="J32" s="54">
        <v>6</v>
      </c>
      <c r="K32" s="75">
        <f t="shared" si="20"/>
        <v>44671</v>
      </c>
      <c r="L32" s="75"/>
      <c r="M32" s="76">
        <f t="shared" si="21"/>
        <v>44671</v>
      </c>
      <c r="O32" s="57">
        <v>6</v>
      </c>
      <c r="P32" s="77">
        <f t="shared" si="24"/>
        <v>982762</v>
      </c>
      <c r="Q32" s="77"/>
      <c r="R32" s="78">
        <f t="shared" si="22"/>
        <v>982762</v>
      </c>
      <c r="T32" s="48">
        <v>6</v>
      </c>
      <c r="U32" s="71">
        <f t="shared" si="25"/>
        <v>0</v>
      </c>
      <c r="V32" s="71"/>
      <c r="W32" s="72">
        <f t="shared" si="23"/>
        <v>0</v>
      </c>
    </row>
    <row r="33" spans="1:23" x14ac:dyDescent="0.35">
      <c r="A33" s="48">
        <v>7</v>
      </c>
      <c r="B33" s="71">
        <f t="shared" si="16"/>
        <v>138852</v>
      </c>
      <c r="C33" s="72">
        <f t="shared" si="17"/>
        <v>138852</v>
      </c>
      <c r="E33" s="51">
        <v>7</v>
      </c>
      <c r="F33" s="73">
        <f t="shared" si="18"/>
        <v>138852</v>
      </c>
      <c r="G33" s="73"/>
      <c r="H33" s="74">
        <f t="shared" si="19"/>
        <v>138852</v>
      </c>
      <c r="J33" s="54">
        <v>7</v>
      </c>
      <c r="K33" s="75">
        <f t="shared" si="20"/>
        <v>46284</v>
      </c>
      <c r="L33" s="75"/>
      <c r="M33" s="76">
        <f t="shared" si="21"/>
        <v>46284</v>
      </c>
      <c r="O33" s="57">
        <v>7</v>
      </c>
      <c r="P33" s="77">
        <f t="shared" si="24"/>
        <v>46284</v>
      </c>
      <c r="Q33" s="77"/>
      <c r="R33" s="78">
        <f t="shared" si="22"/>
        <v>46284</v>
      </c>
      <c r="T33" s="48">
        <v>7</v>
      </c>
      <c r="U33" s="71">
        <f t="shared" si="25"/>
        <v>1018248</v>
      </c>
      <c r="V33" s="71"/>
      <c r="W33" s="72">
        <f t="shared" si="23"/>
        <v>1018248</v>
      </c>
    </row>
    <row r="34" spans="1:23" x14ac:dyDescent="0.35">
      <c r="A34" s="48">
        <v>8</v>
      </c>
      <c r="B34" s="71">
        <f t="shared" si="16"/>
        <v>1102206</v>
      </c>
      <c r="C34" s="72">
        <f t="shared" si="17"/>
        <v>1102206</v>
      </c>
      <c r="E34" s="51">
        <v>8</v>
      </c>
      <c r="F34" s="73">
        <f t="shared" si="18"/>
        <v>1277120</v>
      </c>
      <c r="G34" s="73"/>
      <c r="H34" s="74">
        <f t="shared" si="19"/>
        <v>1277120</v>
      </c>
      <c r="J34" s="54">
        <v>8</v>
      </c>
      <c r="K34" s="75">
        <f t="shared" si="20"/>
        <v>1460092</v>
      </c>
      <c r="L34" s="75"/>
      <c r="M34" s="76">
        <f t="shared" si="21"/>
        <v>1460092</v>
      </c>
      <c r="O34" s="57">
        <v>8</v>
      </c>
      <c r="P34" s="77">
        <f t="shared" si="24"/>
        <v>48946</v>
      </c>
      <c r="Q34" s="77"/>
      <c r="R34" s="78">
        <f t="shared" si="22"/>
        <v>48946</v>
      </c>
      <c r="T34" s="48">
        <v>8</v>
      </c>
      <c r="U34" s="71">
        <f t="shared" si="25"/>
        <v>48946</v>
      </c>
      <c r="V34" s="71"/>
      <c r="W34" s="72">
        <f t="shared" si="23"/>
        <v>48946</v>
      </c>
    </row>
    <row r="35" spans="1:23" ht="15" thickBot="1" x14ac:dyDescent="0.4">
      <c r="A35" s="48"/>
      <c r="B35" s="71"/>
      <c r="C35" s="72"/>
      <c r="E35" s="51"/>
      <c r="F35" s="73"/>
      <c r="G35" s="73"/>
      <c r="H35" s="74"/>
      <c r="J35" s="54"/>
      <c r="K35" s="75"/>
      <c r="L35" s="75"/>
      <c r="M35" s="76"/>
      <c r="O35" s="57">
        <v>9</v>
      </c>
      <c r="P35" s="77">
        <f t="shared" si="24"/>
        <v>1496603</v>
      </c>
      <c r="Q35" s="77"/>
      <c r="R35" s="78">
        <f t="shared" si="22"/>
        <v>1496603</v>
      </c>
      <c r="T35" s="48">
        <v>9</v>
      </c>
      <c r="U35" s="71">
        <f t="shared" si="25"/>
        <v>1590780</v>
      </c>
      <c r="V35" s="71"/>
      <c r="W35" s="72">
        <f t="shared" si="23"/>
        <v>1590780</v>
      </c>
    </row>
    <row r="36" spans="1:23" ht="15" thickTop="1" x14ac:dyDescent="0.35">
      <c r="A36" s="40" t="s">
        <v>14</v>
      </c>
      <c r="B36" s="79">
        <f>SUM(B27:B34)</f>
        <v>2275256</v>
      </c>
      <c r="C36" s="80">
        <f>SUM(C27:C34)</f>
        <v>2275256</v>
      </c>
      <c r="E36" s="42" t="s">
        <v>14</v>
      </c>
      <c r="F36" s="81">
        <f>SUM(F27:F34)</f>
        <v>2414133</v>
      </c>
      <c r="G36" s="81"/>
      <c r="H36" s="82">
        <f>SUM(H27:H34)</f>
        <v>2414133</v>
      </c>
      <c r="J36" s="44" t="s">
        <v>14</v>
      </c>
      <c r="K36" s="83">
        <f>SUM(K27:K34)</f>
        <v>2496519</v>
      </c>
      <c r="L36" s="83"/>
      <c r="M36" s="84">
        <f>SUM(M27:M34)</f>
        <v>2496519</v>
      </c>
      <c r="O36" s="46" t="s">
        <v>14</v>
      </c>
      <c r="P36" s="85">
        <f>SUM(P27:P35)</f>
        <v>2574595</v>
      </c>
      <c r="Q36" s="85"/>
      <c r="R36" s="86">
        <f>SUM(R27:R35)</f>
        <v>2574595</v>
      </c>
      <c r="T36" s="40" t="s">
        <v>14</v>
      </c>
      <c r="U36" s="79">
        <f>SUM(U27:U35)</f>
        <v>2657974</v>
      </c>
      <c r="V36" s="79"/>
      <c r="W36" s="80">
        <f>SUM(W27:W35)</f>
        <v>2657974</v>
      </c>
    </row>
    <row r="37" spans="1:23" ht="5.25" customHeight="1" x14ac:dyDescent="0.35">
      <c r="A37" s="48"/>
      <c r="E37" s="51"/>
      <c r="F37" s="11"/>
      <c r="G37" s="11"/>
      <c r="H37" s="11"/>
      <c r="J37" s="54"/>
      <c r="O37" s="57"/>
      <c r="T37" s="48"/>
    </row>
    <row r="38" spans="1:23" x14ac:dyDescent="0.35">
      <c r="A38" s="48"/>
      <c r="B38" s="87"/>
      <c r="C38" s="88">
        <f>C36</f>
        <v>2275256</v>
      </c>
      <c r="E38" s="89" t="s">
        <v>16</v>
      </c>
      <c r="F38" s="51" t="s">
        <v>17</v>
      </c>
      <c r="G38" s="89" t="s">
        <v>18</v>
      </c>
      <c r="H38" s="90">
        <f>H36</f>
        <v>2414133</v>
      </c>
      <c r="J38" s="91" t="s">
        <v>16</v>
      </c>
      <c r="K38" s="54" t="s">
        <v>17</v>
      </c>
      <c r="L38" s="91" t="s">
        <v>18</v>
      </c>
      <c r="M38" s="92">
        <f>M36</f>
        <v>2496519</v>
      </c>
      <c r="O38" s="93" t="s">
        <v>16</v>
      </c>
      <c r="P38" s="57" t="s">
        <v>17</v>
      </c>
      <c r="Q38" s="93" t="s">
        <v>18</v>
      </c>
      <c r="R38" s="94">
        <f>R36</f>
        <v>2574595</v>
      </c>
      <c r="T38" s="87" t="s">
        <v>16</v>
      </c>
      <c r="U38" s="48" t="s">
        <v>17</v>
      </c>
      <c r="V38" s="87" t="s">
        <v>18</v>
      </c>
      <c r="W38" s="88">
        <f>W36</f>
        <v>2657974</v>
      </c>
    </row>
    <row r="39" spans="1:23" x14ac:dyDescent="0.35">
      <c r="B39" s="87"/>
      <c r="C39" s="88"/>
      <c r="E39" s="89" t="s">
        <v>19</v>
      </c>
      <c r="F39" s="95">
        <v>0</v>
      </c>
      <c r="G39" s="89" t="s">
        <v>20</v>
      </c>
      <c r="H39" s="90">
        <f>H38-C38</f>
        <v>138877</v>
      </c>
      <c r="J39" s="91" t="s">
        <v>21</v>
      </c>
      <c r="K39" s="96">
        <v>0</v>
      </c>
      <c r="L39" s="91" t="s">
        <v>20</v>
      </c>
      <c r="M39" s="92">
        <f>M38-H38</f>
        <v>82386</v>
      </c>
      <c r="O39" s="93" t="s">
        <v>21</v>
      </c>
      <c r="P39" s="97">
        <v>0</v>
      </c>
      <c r="Q39" s="93" t="s">
        <v>20</v>
      </c>
      <c r="R39" s="94">
        <f>R38-M38</f>
        <v>78076</v>
      </c>
      <c r="T39" s="87" t="s">
        <v>21</v>
      </c>
      <c r="U39" s="98">
        <v>0</v>
      </c>
      <c r="V39" s="87" t="s">
        <v>20</v>
      </c>
      <c r="W39" s="88">
        <f>W38-R38</f>
        <v>83379</v>
      </c>
    </row>
    <row r="40" spans="1:23" x14ac:dyDescent="0.35">
      <c r="B40" s="87"/>
      <c r="C40" s="99"/>
      <c r="E40" s="89" t="s">
        <v>22</v>
      </c>
      <c r="F40" s="95">
        <v>2.5000000000000001E-2</v>
      </c>
      <c r="G40" s="89" t="s">
        <v>23</v>
      </c>
      <c r="H40" s="100">
        <f>ROUND(H38/C38-1,4)</f>
        <v>6.0999999999999999E-2</v>
      </c>
      <c r="J40" s="91" t="s">
        <v>21</v>
      </c>
      <c r="K40" s="96">
        <v>2.5000000000000001E-2</v>
      </c>
      <c r="L40" s="91" t="s">
        <v>23</v>
      </c>
      <c r="M40" s="101">
        <f>ROUND(M38/H38-1,4)</f>
        <v>3.4099999999999998E-2</v>
      </c>
      <c r="O40" s="93" t="s">
        <v>21</v>
      </c>
      <c r="P40" s="97">
        <v>2.5000000000000001E-2</v>
      </c>
      <c r="Q40" s="93" t="s">
        <v>23</v>
      </c>
      <c r="R40" s="102">
        <f>ROUND(R38/M38-1,4)</f>
        <v>3.1300000000000001E-2</v>
      </c>
      <c r="T40" s="87" t="s">
        <v>21</v>
      </c>
      <c r="U40" s="98">
        <v>2.75E-2</v>
      </c>
      <c r="V40" s="87" t="s">
        <v>23</v>
      </c>
      <c r="W40" s="99">
        <f>ROUND(W38/R38-1,4)</f>
        <v>3.2399999999999998E-2</v>
      </c>
    </row>
    <row r="41" spans="1:23" x14ac:dyDescent="0.35">
      <c r="Q41" s="103" t="s">
        <v>24</v>
      </c>
      <c r="R41" s="104">
        <f>H40+M40+R40</f>
        <v>0.12639999999999998</v>
      </c>
      <c r="V41" s="103" t="s">
        <v>25</v>
      </c>
      <c r="W41" s="104">
        <f>H40+M40+R40+W40</f>
        <v>0.1588</v>
      </c>
    </row>
  </sheetData>
  <mergeCells count="13">
    <mergeCell ref="E25:H25"/>
    <mergeCell ref="J25:M25"/>
    <mergeCell ref="O25:R25"/>
    <mergeCell ref="T25:W25"/>
    <mergeCell ref="A1:B1"/>
    <mergeCell ref="E1:F1"/>
    <mergeCell ref="J1:K1"/>
    <mergeCell ref="O1:P1"/>
    <mergeCell ref="T1:U1"/>
    <mergeCell ref="E12:H12"/>
    <mergeCell ref="J12:M12"/>
    <mergeCell ref="O12:R12"/>
    <mergeCell ref="T12:W12"/>
  </mergeCells>
  <printOptions horizontalCentered="1"/>
  <pageMargins left="0.25" right="0.25" top="0.75" bottom="0.5" header="0.3" footer="0.3"/>
  <pageSetup scale="63" orientation="landscape" r:id="rId1"/>
  <headerFooter>
    <oddHeader>&amp;C&amp;16Stamford Board of Education Security Workers
TENTATIVE AGREEMENT</oddHeader>
    <oddFooter>&amp;L&amp;"Arial,Regular"&amp;8 20174026v2 &amp;A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D27E-9CC6-4C09-A507-1A500D352DC4}">
  <dimension ref="A1:H64"/>
  <sheetViews>
    <sheetView workbookViewId="0">
      <selection activeCell="F45" sqref="F45"/>
    </sheetView>
  </sheetViews>
  <sheetFormatPr defaultRowHeight="14.5" x14ac:dyDescent="0.35"/>
  <cols>
    <col min="2" max="2" width="10.54296875" customWidth="1"/>
    <col min="3" max="3" width="2.7265625" customWidth="1"/>
  </cols>
  <sheetData>
    <row r="1" spans="1:8" ht="28.5" customHeight="1" x14ac:dyDescent="0.35">
      <c r="A1" s="143" t="s">
        <v>0</v>
      </c>
      <c r="B1" s="143"/>
      <c r="D1" s="143"/>
      <c r="E1" s="143" t="s">
        <v>27</v>
      </c>
      <c r="F1" s="143" t="s">
        <v>28</v>
      </c>
      <c r="G1" s="143" t="s">
        <v>29</v>
      </c>
      <c r="H1" s="143" t="s">
        <v>30</v>
      </c>
    </row>
    <row r="2" spans="1:8" x14ac:dyDescent="0.35">
      <c r="A2" s="6" t="s">
        <v>5</v>
      </c>
      <c r="B2" s="7" t="s">
        <v>6</v>
      </c>
      <c r="D2" s="6" t="s">
        <v>5</v>
      </c>
      <c r="E2" s="7" t="s">
        <v>6</v>
      </c>
      <c r="F2" s="7" t="s">
        <v>6</v>
      </c>
      <c r="G2" s="7" t="s">
        <v>6</v>
      </c>
      <c r="H2" s="7" t="s">
        <v>6</v>
      </c>
    </row>
    <row r="3" spans="1:8" hidden="1" x14ac:dyDescent="0.35">
      <c r="A3" s="6"/>
      <c r="B3" s="7"/>
      <c r="D3" s="6"/>
      <c r="E3" s="7">
        <v>1</v>
      </c>
      <c r="F3">
        <v>2</v>
      </c>
      <c r="G3">
        <v>3</v>
      </c>
      <c r="H3">
        <v>4</v>
      </c>
    </row>
    <row r="4" spans="1:8" x14ac:dyDescent="0.35">
      <c r="A4" s="19">
        <v>1</v>
      </c>
      <c r="B4" s="20">
        <v>36490</v>
      </c>
      <c r="D4" s="19">
        <v>1</v>
      </c>
      <c r="E4" s="28">
        <f>ROUND(B4*($E$14+1),0)</f>
        <v>36490</v>
      </c>
      <c r="F4" s="28">
        <f>ROUND(E4*($F$14+1),0)</f>
        <v>36490</v>
      </c>
      <c r="G4" s="28">
        <f>ROUND(F4*($G$14+1),0)</f>
        <v>36490</v>
      </c>
      <c r="H4" s="28">
        <f>ROUND(G4*($G$14+1),0)</f>
        <v>36490</v>
      </c>
    </row>
    <row r="5" spans="1:8" x14ac:dyDescent="0.35">
      <c r="A5" s="19">
        <v>2</v>
      </c>
      <c r="B5" s="20">
        <v>38118</v>
      </c>
      <c r="D5" s="19">
        <v>2</v>
      </c>
      <c r="E5" s="28">
        <f t="shared" ref="E5:E10" si="0">ROUND(B5*($E$14+1),0)</f>
        <v>38118</v>
      </c>
      <c r="F5" s="28">
        <f t="shared" ref="F5:F10" si="1">ROUND(E5*($F$14+1),0)</f>
        <v>38118</v>
      </c>
      <c r="G5" s="28">
        <f t="shared" ref="G5:H10" si="2">ROUND(F5*($G$14+1),0)</f>
        <v>38118</v>
      </c>
      <c r="H5" s="28">
        <f t="shared" si="2"/>
        <v>38118</v>
      </c>
    </row>
    <row r="6" spans="1:8" x14ac:dyDescent="0.35">
      <c r="A6" s="19">
        <v>3</v>
      </c>
      <c r="B6" s="20">
        <v>39755</v>
      </c>
      <c r="D6" s="19">
        <v>3</v>
      </c>
      <c r="E6" s="28">
        <f t="shared" si="0"/>
        <v>39755</v>
      </c>
      <c r="F6" s="28">
        <f t="shared" si="1"/>
        <v>39755</v>
      </c>
      <c r="G6" s="28">
        <f t="shared" si="2"/>
        <v>39755</v>
      </c>
      <c r="H6" s="28">
        <f t="shared" si="2"/>
        <v>39755</v>
      </c>
    </row>
    <row r="7" spans="1:8" x14ac:dyDescent="0.35">
      <c r="A7" s="19">
        <v>4</v>
      </c>
      <c r="B7" s="20">
        <v>41387</v>
      </c>
      <c r="D7" s="19">
        <v>4</v>
      </c>
      <c r="E7" s="20">
        <f t="shared" si="0"/>
        <v>41387</v>
      </c>
      <c r="F7" s="20">
        <f t="shared" si="1"/>
        <v>41387</v>
      </c>
      <c r="G7" s="28">
        <f t="shared" si="2"/>
        <v>41387</v>
      </c>
      <c r="H7" s="28">
        <f>ROUND(G7*($H$14+1),0)</f>
        <v>41387</v>
      </c>
    </row>
    <row r="8" spans="1:8" x14ac:dyDescent="0.35">
      <c r="A8" s="19">
        <v>5</v>
      </c>
      <c r="B8" s="20">
        <v>42976</v>
      </c>
      <c r="D8" s="19">
        <v>5</v>
      </c>
      <c r="E8" s="20">
        <f t="shared" si="0"/>
        <v>42976</v>
      </c>
      <c r="F8" s="20">
        <f t="shared" si="1"/>
        <v>42976</v>
      </c>
      <c r="G8" s="20">
        <f t="shared" si="2"/>
        <v>42976</v>
      </c>
      <c r="H8" s="20">
        <f t="shared" ref="H8:H11" si="3">ROUND(G8*($H$14+1),0)</f>
        <v>42976</v>
      </c>
    </row>
    <row r="9" spans="1:8" x14ac:dyDescent="0.35">
      <c r="A9" s="19">
        <v>6</v>
      </c>
      <c r="B9" s="20">
        <v>44671</v>
      </c>
      <c r="D9" s="19">
        <v>6</v>
      </c>
      <c r="E9" s="20">
        <f t="shared" si="0"/>
        <v>44671</v>
      </c>
      <c r="F9" s="20">
        <f t="shared" si="1"/>
        <v>44671</v>
      </c>
      <c r="G9" s="20">
        <f t="shared" si="2"/>
        <v>44671</v>
      </c>
      <c r="H9" s="20">
        <f t="shared" si="3"/>
        <v>44671</v>
      </c>
    </row>
    <row r="10" spans="1:8" x14ac:dyDescent="0.35">
      <c r="A10" s="19">
        <v>7</v>
      </c>
      <c r="B10" s="20">
        <v>46284</v>
      </c>
      <c r="D10" s="19">
        <v>7</v>
      </c>
      <c r="E10" s="20">
        <f t="shared" si="0"/>
        <v>46284</v>
      </c>
      <c r="F10" s="20">
        <f t="shared" si="1"/>
        <v>46284</v>
      </c>
      <c r="G10" s="20">
        <f t="shared" si="2"/>
        <v>46284</v>
      </c>
      <c r="H10" s="20">
        <f t="shared" si="3"/>
        <v>46284</v>
      </c>
    </row>
    <row r="11" spans="1:8" x14ac:dyDescent="0.35">
      <c r="A11" s="19">
        <v>8</v>
      </c>
      <c r="B11" s="20">
        <v>47922</v>
      </c>
      <c r="D11" s="19">
        <v>8</v>
      </c>
      <c r="E11" s="20">
        <f>ROUND(B11*(E$15+1),0)</f>
        <v>49120</v>
      </c>
      <c r="F11" s="20">
        <f>ROUND(E11*($F$15+1),0)</f>
        <v>50348</v>
      </c>
      <c r="G11" s="144">
        <f>(G12-G10)/2+G10</f>
        <v>48945.5</v>
      </c>
      <c r="H11" s="20">
        <f t="shared" si="3"/>
        <v>48946</v>
      </c>
    </row>
    <row r="12" spans="1:8" x14ac:dyDescent="0.35">
      <c r="A12" s="19"/>
      <c r="B12" s="20"/>
      <c r="D12" s="19">
        <v>9</v>
      </c>
      <c r="E12" s="20"/>
      <c r="F12" s="20"/>
      <c r="G12" s="20">
        <f>ROUND(F11*($G$15+1),0)</f>
        <v>51607</v>
      </c>
      <c r="H12" s="20">
        <f>ROUND(G12*($H$15+1),0)</f>
        <v>53026</v>
      </c>
    </row>
    <row r="13" spans="1:8" x14ac:dyDescent="0.35">
      <c r="A13" s="19"/>
      <c r="B13" s="20"/>
      <c r="D13" s="19"/>
      <c r="E13" s="20"/>
    </row>
    <row r="14" spans="1:8" x14ac:dyDescent="0.35">
      <c r="D14" s="130" t="s">
        <v>19</v>
      </c>
      <c r="E14" s="140">
        <f>'Step by Name TA'!N62</f>
        <v>0</v>
      </c>
      <c r="F14" s="133">
        <f>'Step by Name TA'!R62</f>
        <v>0</v>
      </c>
      <c r="G14" s="133">
        <f>'Step by Name TA'!V62</f>
        <v>0</v>
      </c>
      <c r="H14" s="133">
        <f>'Step by Name TA'!Z62</f>
        <v>0</v>
      </c>
    </row>
    <row r="15" spans="1:8" x14ac:dyDescent="0.35">
      <c r="D15" s="130" t="s">
        <v>22</v>
      </c>
      <c r="E15" s="140">
        <f>'Step by Name TA'!N63</f>
        <v>2.5000000000000001E-2</v>
      </c>
      <c r="F15" s="133">
        <f>'Step by Name TA'!R63</f>
        <v>2.5000000000000001E-2</v>
      </c>
      <c r="G15" s="133">
        <f>'Step by Name TA'!V63</f>
        <v>2.5000000000000001E-2</v>
      </c>
      <c r="H15" s="133">
        <f>'Step by Name TA'!Z63</f>
        <v>2.75E-2</v>
      </c>
    </row>
    <row r="56" ht="6" customHeight="1" x14ac:dyDescent="0.25"/>
    <row r="64" ht="6" customHeight="1" x14ac:dyDescent="0.25"/>
  </sheetData>
  <pageMargins left="0.7" right="0.7" top="0.75" bottom="0.75" header="0.3" footer="0.3"/>
  <pageSetup orientation="portrait" r:id="rId1"/>
  <headerFooter>
    <oddHeader>&amp;C&amp;16Stamford BOE Security Workers
BOE PROPOSAL</oddHeader>
    <oddFooter>&amp;L20174026v2 &amp;A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 S G ! 2 0 4 4 8 7 3 7 . 1 < / d o c u m e n t i d >  
     < s e n d e r i d > S Z A M P I N O < / s e n d e r i d >  
     < s e n d e r e m a i l > S Z A M P I N O @ G O O D W I N . C O M < / s e n d e r e m a i l >  
     < l a s t m o d i f i e d > 2 0 2 3 - 0 8 - 1 5 T 1 1 : 2 8 : 1 9 . 0 0 0 0 0 0 0 - 0 4 : 0 0 < / l a s t m o d i f i e d >  
     < d a t a b a s e > S G < / d a t a b a s e >  
 < / p r o p e r t i e s > 
</file>

<file path=customXml/itemProps1.xml><?xml version="1.0" encoding="utf-8"?>
<ds:datastoreItem xmlns:ds="http://schemas.openxmlformats.org/officeDocument/2006/customXml" ds:itemID="{B76522D0-A394-40B4-B350-BBDBF32F955B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Step by Name TA</vt:lpstr>
      <vt:lpstr>Step Cost TA</vt:lpstr>
      <vt:lpstr>Schedules TA</vt:lpstr>
      <vt:lpstr>boeprop2326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Zampino, Sharon</dc:creator>
  <cp:lastModifiedBy>Mooney, Thomas</cp:lastModifiedBy>
  <dcterms:created xsi:type="dcterms:W3CDTF">2023-08-15T15:27:00Z</dcterms:created>
  <dcterms:modified xsi:type="dcterms:W3CDTF">2023-10-22T15:07:17Z</dcterms:modified>
</cp:coreProperties>
</file>